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enkamichlova.DESKTOP1\Documents\Projekty\MMKV-ZŠ Krušnohorská\zadávací řízení\Ke zveřejnění\"/>
    </mc:Choice>
  </mc:AlternateContent>
  <bookViews>
    <workbookView xWindow="0" yWindow="0" windowWidth="21156" windowHeight="7644"/>
  </bookViews>
  <sheets>
    <sheet name="Rekapitulace stavby" sheetId="1" r:id="rId1"/>
    <sheet name="01 - Dílny, kabinet" sheetId="2" r:id="rId2"/>
    <sheet name="03 - Zdravotechnika" sheetId="3" r:id="rId3"/>
    <sheet name="04 - Vytápění" sheetId="4" r:id="rId4"/>
    <sheet name="05 - Silnoproud" sheetId="5" r:id="rId5"/>
    <sheet name="06 - Slaboproud" sheetId="6" r:id="rId6"/>
    <sheet name="07 - Vedlejší rozpočtové ..." sheetId="7" r:id="rId7"/>
    <sheet name="Pokyny pro vyplnění" sheetId="8" r:id="rId8"/>
  </sheets>
  <definedNames>
    <definedName name="_xlnm._FilterDatabase" localSheetId="1" hidden="1">'01 - Dílny, kabinet'!$C$94:$K$310</definedName>
    <definedName name="_xlnm._FilterDatabase" localSheetId="2" hidden="1">'03 - Zdravotechnika'!$C$83:$K$194</definedName>
    <definedName name="_xlnm._FilterDatabase" localSheetId="3" hidden="1">'04 - Vytápění'!$C$83:$K$112</definedName>
    <definedName name="_xlnm._FilterDatabase" localSheetId="4" hidden="1">'05 - Silnoproud'!$C$89:$K$177</definedName>
    <definedName name="_xlnm._FilterDatabase" localSheetId="5" hidden="1">'06 - Slaboproud'!$C$87:$K$137</definedName>
    <definedName name="_xlnm._FilterDatabase" localSheetId="6" hidden="1">'07 - Vedlejší rozpočtové ...'!$C$81:$K$89</definedName>
    <definedName name="_xlnm.Print_Titles" localSheetId="1">'01 - Dílny, kabinet'!$94:$94</definedName>
    <definedName name="_xlnm.Print_Titles" localSheetId="2">'03 - Zdravotechnika'!$83:$83</definedName>
    <definedName name="_xlnm.Print_Titles" localSheetId="3">'04 - Vytápění'!$83:$83</definedName>
    <definedName name="_xlnm.Print_Titles" localSheetId="4">'05 - Silnoproud'!$89:$89</definedName>
    <definedName name="_xlnm.Print_Titles" localSheetId="5">'06 - Slaboproud'!$87:$87</definedName>
    <definedName name="_xlnm.Print_Titles" localSheetId="6">'07 - Vedlejší rozpočtové ...'!$81:$81</definedName>
    <definedName name="_xlnm.Print_Titles" localSheetId="0">'Rekapitulace stavby'!$52:$52</definedName>
    <definedName name="_xlnm.Print_Area" localSheetId="1">'01 - Dílny, kabinet'!$C$4:$J$39,'01 - Dílny, kabinet'!$C$45:$J$76,'01 - Dílny, kabinet'!$C$82:$K$310</definedName>
    <definedName name="_xlnm.Print_Area" localSheetId="2">'03 - Zdravotechnika'!$C$4:$J$39,'03 - Zdravotechnika'!$C$45:$J$65,'03 - Zdravotechnika'!$C$71:$K$194</definedName>
    <definedName name="_xlnm.Print_Area" localSheetId="3">'04 - Vytápění'!$C$4:$J$39,'04 - Vytápění'!$C$45:$J$65,'04 - Vytápění'!$C$71:$K$112</definedName>
    <definedName name="_xlnm.Print_Area" localSheetId="4">'05 - Silnoproud'!$C$4:$J$39,'05 - Silnoproud'!$C$45:$J$71,'05 - Silnoproud'!$C$77:$K$177</definedName>
    <definedName name="_xlnm.Print_Area" localSheetId="5">'06 - Slaboproud'!$C$4:$J$39,'06 - Slaboproud'!$C$45:$J$69,'06 - Slaboproud'!$C$75:$K$137</definedName>
    <definedName name="_xlnm.Print_Area" localSheetId="6">'07 - Vedlejší rozpočtové ...'!$C$4:$J$39,'07 - Vedlejší rozpočtové ...'!$C$45:$J$63,'07 - Vedlejší rozpočtové ...'!$C$69:$K$89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 s="1"/>
  <c r="BI88" i="7"/>
  <c r="BH88" i="7"/>
  <c r="BG88" i="7"/>
  <c r="BF88" i="7"/>
  <c r="T88" i="7"/>
  <c r="T87" i="7"/>
  <c r="R88" i="7"/>
  <c r="R87" i="7" s="1"/>
  <c r="P88" i="7"/>
  <c r="P87" i="7"/>
  <c r="BI85" i="7"/>
  <c r="BH85" i="7"/>
  <c r="BG85" i="7"/>
  <c r="BF85" i="7"/>
  <c r="T85" i="7"/>
  <c r="T84" i="7" s="1"/>
  <c r="T83" i="7" s="1"/>
  <c r="T82" i="7" s="1"/>
  <c r="R85" i="7"/>
  <c r="R84" i="7" s="1"/>
  <c r="R83" i="7" s="1"/>
  <c r="R82" i="7" s="1"/>
  <c r="P85" i="7"/>
  <c r="P84" i="7" s="1"/>
  <c r="P83" i="7" s="1"/>
  <c r="P82" i="7" s="1"/>
  <c r="AU60" i="1" s="1"/>
  <c r="J79" i="7"/>
  <c r="J78" i="7"/>
  <c r="F78" i="7"/>
  <c r="F76" i="7"/>
  <c r="E74" i="7"/>
  <c r="J55" i="7"/>
  <c r="J54" i="7"/>
  <c r="F54" i="7"/>
  <c r="F52" i="7"/>
  <c r="E50" i="7"/>
  <c r="J18" i="7"/>
  <c r="E18" i="7"/>
  <c r="F79" i="7" s="1"/>
  <c r="J17" i="7"/>
  <c r="J12" i="7"/>
  <c r="J76" i="7"/>
  <c r="E7" i="7"/>
  <c r="E72" i="7"/>
  <c r="J37" i="6"/>
  <c r="J36" i="6"/>
  <c r="AY59" i="1" s="1"/>
  <c r="J35" i="6"/>
  <c r="AX59" i="1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T121" i="6"/>
  <c r="R122" i="6"/>
  <c r="R121" i="6" s="1"/>
  <c r="P122" i="6"/>
  <c r="P121" i="6"/>
  <c r="BI120" i="6"/>
  <c r="BH120" i="6"/>
  <c r="BG120" i="6"/>
  <c r="BF120" i="6"/>
  <c r="T120" i="6"/>
  <c r="T119" i="6" s="1"/>
  <c r="R120" i="6"/>
  <c r="R119" i="6"/>
  <c r="P120" i="6"/>
  <c r="P119" i="6" s="1"/>
  <c r="BI118" i="6"/>
  <c r="BH118" i="6"/>
  <c r="BG118" i="6"/>
  <c r="BF118" i="6"/>
  <c r="T118" i="6"/>
  <c r="T117" i="6"/>
  <c r="R118" i="6"/>
  <c r="R117" i="6" s="1"/>
  <c r="P118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J85" i="6"/>
  <c r="J84" i="6"/>
  <c r="F84" i="6"/>
  <c r="F82" i="6"/>
  <c r="E80" i="6"/>
  <c r="J55" i="6"/>
  <c r="J54" i="6"/>
  <c r="F54" i="6"/>
  <c r="F52" i="6"/>
  <c r="E50" i="6"/>
  <c r="J18" i="6"/>
  <c r="E18" i="6"/>
  <c r="F85" i="6" s="1"/>
  <c r="J17" i="6"/>
  <c r="J12" i="6"/>
  <c r="J82" i="6"/>
  <c r="E7" i="6"/>
  <c r="E78" i="6" s="1"/>
  <c r="J37" i="5"/>
  <c r="J36" i="5"/>
  <c r="AY58" i="1" s="1"/>
  <c r="J35" i="5"/>
  <c r="AX58" i="1"/>
  <c r="BI177" i="5"/>
  <c r="BH177" i="5"/>
  <c r="BG177" i="5"/>
  <c r="BF177" i="5"/>
  <c r="T177" i="5"/>
  <c r="T176" i="5" s="1"/>
  <c r="R177" i="5"/>
  <c r="R176" i="5" s="1"/>
  <c r="P177" i="5"/>
  <c r="P176" i="5" s="1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T169" i="5" s="1"/>
  <c r="R170" i="5"/>
  <c r="R169" i="5" s="1"/>
  <c r="P170" i="5"/>
  <c r="P169" i="5" s="1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T107" i="5" s="1"/>
  <c r="R108" i="5"/>
  <c r="R107" i="5" s="1"/>
  <c r="P108" i="5"/>
  <c r="P107" i="5" s="1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J87" i="5"/>
  <c r="J86" i="5"/>
  <c r="F86" i="5"/>
  <c r="F84" i="5"/>
  <c r="E82" i="5"/>
  <c r="J55" i="5"/>
  <c r="J54" i="5"/>
  <c r="F54" i="5"/>
  <c r="F52" i="5"/>
  <c r="E50" i="5"/>
  <c r="J18" i="5"/>
  <c r="E18" i="5"/>
  <c r="F87" i="5" s="1"/>
  <c r="J17" i="5"/>
  <c r="J12" i="5"/>
  <c r="J52" i="5"/>
  <c r="E7" i="5"/>
  <c r="E48" i="5"/>
  <c r="J37" i="4"/>
  <c r="J36" i="4"/>
  <c r="AY57" i="1" s="1"/>
  <c r="J35" i="4"/>
  <c r="AX57" i="1" s="1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52" i="4"/>
  <c r="E7" i="4"/>
  <c r="E48" i="4"/>
  <c r="J37" i="3"/>
  <c r="J36" i="3"/>
  <c r="AY56" i="1" s="1"/>
  <c r="J35" i="3"/>
  <c r="AX56" i="1" s="1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78" i="3" s="1"/>
  <c r="E7" i="3"/>
  <c r="E74" i="3" s="1"/>
  <c r="J37" i="2"/>
  <c r="J36" i="2"/>
  <c r="AY55" i="1"/>
  <c r="J35" i="2"/>
  <c r="AX55" i="1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T190" i="2" s="1"/>
  <c r="R191" i="2"/>
  <c r="R190" i="2" s="1"/>
  <c r="P191" i="2"/>
  <c r="P190" i="2" s="1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T138" i="2" s="1"/>
  <c r="R139" i="2"/>
  <c r="R138" i="2" s="1"/>
  <c r="P139" i="2"/>
  <c r="P138" i="2" s="1"/>
  <c r="BI135" i="2"/>
  <c r="BH135" i="2"/>
  <c r="BG135" i="2"/>
  <c r="BF135" i="2"/>
  <c r="T135" i="2"/>
  <c r="R135" i="2"/>
  <c r="P135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J92" i="2"/>
  <c r="J91" i="2"/>
  <c r="F91" i="2"/>
  <c r="F89" i="2"/>
  <c r="E87" i="2"/>
  <c r="J55" i="2"/>
  <c r="J54" i="2"/>
  <c r="F54" i="2"/>
  <c r="F52" i="2"/>
  <c r="E50" i="2"/>
  <c r="J18" i="2"/>
  <c r="E18" i="2"/>
  <c r="F92" i="2"/>
  <c r="J17" i="2"/>
  <c r="J12" i="2"/>
  <c r="J89" i="2" s="1"/>
  <c r="E7" i="2"/>
  <c r="E85" i="2" s="1"/>
  <c r="L50" i="1"/>
  <c r="AM50" i="1"/>
  <c r="AM49" i="1"/>
  <c r="L49" i="1"/>
  <c r="AM47" i="1"/>
  <c r="L47" i="1"/>
  <c r="L45" i="1"/>
  <c r="L44" i="1"/>
  <c r="J303" i="2"/>
  <c r="BK283" i="2"/>
  <c r="BK280" i="2"/>
  <c r="J271" i="2"/>
  <c r="J266" i="2"/>
  <c r="J261" i="2"/>
  <c r="J258" i="2"/>
  <c r="BK253" i="2"/>
  <c r="BK247" i="2"/>
  <c r="BK245" i="2"/>
  <c r="BK237" i="2"/>
  <c r="J229" i="2"/>
  <c r="J219" i="2"/>
  <c r="J211" i="2"/>
  <c r="BK205" i="2"/>
  <c r="J201" i="2"/>
  <c r="BK188" i="2"/>
  <c r="BK177" i="2"/>
  <c r="BK170" i="2"/>
  <c r="BK155" i="2"/>
  <c r="BK144" i="2"/>
  <c r="BK135" i="2"/>
  <c r="J124" i="2"/>
  <c r="BK113" i="2"/>
  <c r="J103" i="2"/>
  <c r="J308" i="2"/>
  <c r="J298" i="2"/>
  <c r="BK289" i="2"/>
  <c r="J280" i="2"/>
  <c r="J253" i="2"/>
  <c r="J247" i="2"/>
  <c r="J237" i="2"/>
  <c r="J226" i="2"/>
  <c r="BK219" i="2"/>
  <c r="BK209" i="2"/>
  <c r="J205" i="2"/>
  <c r="BK201" i="2"/>
  <c r="BK191" i="2"/>
  <c r="J181" i="2"/>
  <c r="BK139" i="2"/>
  <c r="J118" i="2"/>
  <c r="J113" i="2"/>
  <c r="BK103" i="2"/>
  <c r="J98" i="2"/>
  <c r="BK193" i="3"/>
  <c r="J191" i="3"/>
  <c r="J187" i="3"/>
  <c r="J185" i="3"/>
  <c r="BK183" i="3"/>
  <c r="BK181" i="3"/>
  <c r="J174" i="3"/>
  <c r="J166" i="3"/>
  <c r="BK154" i="3"/>
  <c r="BK152" i="3"/>
  <c r="J148" i="3"/>
  <c r="J146" i="3"/>
  <c r="J144" i="3"/>
  <c r="BK142" i="3"/>
  <c r="J138" i="3"/>
  <c r="BK136" i="3"/>
  <c r="J134" i="3"/>
  <c r="BK132" i="3"/>
  <c r="J129" i="3"/>
  <c r="BK125" i="3"/>
  <c r="J122" i="3"/>
  <c r="J118" i="3"/>
  <c r="J115" i="3"/>
  <c r="BK111" i="3"/>
  <c r="BK107" i="3"/>
  <c r="BK103" i="3"/>
  <c r="J102" i="3"/>
  <c r="J99" i="3"/>
  <c r="BK89" i="3"/>
  <c r="J193" i="3"/>
  <c r="BK187" i="3"/>
  <c r="J183" i="3"/>
  <c r="BK174" i="3"/>
  <c r="J154" i="3"/>
  <c r="BK151" i="3"/>
  <c r="BK146" i="3"/>
  <c r="J142" i="3"/>
  <c r="BK135" i="3"/>
  <c r="BK130" i="3"/>
  <c r="BK124" i="3"/>
  <c r="BK120" i="3"/>
  <c r="J114" i="3"/>
  <c r="BK110" i="3"/>
  <c r="BK102" i="3"/>
  <c r="J89" i="3"/>
  <c r="BK111" i="4"/>
  <c r="BK106" i="4"/>
  <c r="J101" i="4"/>
  <c r="J96" i="4"/>
  <c r="BK91" i="4"/>
  <c r="J110" i="4"/>
  <c r="BK105" i="4"/>
  <c r="J100" i="4"/>
  <c r="J95" i="4"/>
  <c r="J89" i="4"/>
  <c r="J87" i="4"/>
  <c r="BK175" i="5"/>
  <c r="BK147" i="5"/>
  <c r="BK141" i="5"/>
  <c r="J140" i="5"/>
  <c r="J132" i="5"/>
  <c r="J126" i="5"/>
  <c r="BK123" i="5"/>
  <c r="J117" i="5"/>
  <c r="J113" i="5"/>
  <c r="BK106" i="5"/>
  <c r="BK102" i="5"/>
  <c r="J98" i="5"/>
  <c r="BK94" i="5"/>
  <c r="BK92" i="5"/>
  <c r="J175" i="5"/>
  <c r="J172" i="5"/>
  <c r="BK166" i="5"/>
  <c r="BK159" i="5"/>
  <c r="J155" i="5"/>
  <c r="BK150" i="5"/>
  <c r="BK146" i="5"/>
  <c r="BK143" i="5"/>
  <c r="J139" i="5"/>
  <c r="BK132" i="5"/>
  <c r="J129" i="5"/>
  <c r="BK126" i="5"/>
  <c r="J123" i="5"/>
  <c r="BK119" i="5"/>
  <c r="J115" i="5"/>
  <c r="J111" i="5"/>
  <c r="BK103" i="5"/>
  <c r="J99" i="5"/>
  <c r="J95" i="5"/>
  <c r="J94" i="5"/>
  <c r="J137" i="6"/>
  <c r="BK135" i="6"/>
  <c r="BK128" i="6"/>
  <c r="J124" i="6"/>
  <c r="J116" i="6"/>
  <c r="BK111" i="6"/>
  <c r="BK107" i="6"/>
  <c r="BK104" i="6"/>
  <c r="J102" i="6"/>
  <c r="BK94" i="6"/>
  <c r="J91" i="6"/>
  <c r="J136" i="6"/>
  <c r="BK133" i="6"/>
  <c r="J127" i="6"/>
  <c r="J125" i="6"/>
  <c r="J118" i="6"/>
  <c r="J110" i="6"/>
  <c r="BK105" i="6"/>
  <c r="BK101" i="6"/>
  <c r="J97" i="6"/>
  <c r="J93" i="6"/>
  <c r="J88" i="7"/>
  <c r="BK298" i="2"/>
  <c r="BK234" i="2"/>
  <c r="J220" i="2"/>
  <c r="J212" i="2"/>
  <c r="J206" i="2"/>
  <c r="BK204" i="2"/>
  <c r="BK198" i="2"/>
  <c r="BK181" i="2"/>
  <c r="BK167" i="2"/>
  <c r="BK158" i="2"/>
  <c r="J146" i="2"/>
  <c r="J135" i="2"/>
  <c r="BK127" i="2"/>
  <c r="BK121" i="2"/>
  <c r="BK110" i="2"/>
  <c r="AS54" i="1"/>
  <c r="J255" i="2"/>
  <c r="J245" i="2"/>
  <c r="J234" i="2"/>
  <c r="J216" i="2"/>
  <c r="BK211" i="2"/>
  <c r="J204" i="2"/>
  <c r="BK202" i="2"/>
  <c r="J195" i="2"/>
  <c r="J183" i="2"/>
  <c r="J170" i="2"/>
  <c r="J155" i="2"/>
  <c r="J144" i="2"/>
  <c r="BK115" i="2"/>
  <c r="J110" i="2"/>
  <c r="J101" i="2"/>
  <c r="BK192" i="3"/>
  <c r="J184" i="3"/>
  <c r="J176" i="3"/>
  <c r="J156" i="3"/>
  <c r="BK153" i="3"/>
  <c r="J151" i="3"/>
  <c r="BK145" i="3"/>
  <c r="J141" i="3"/>
  <c r="J130" i="3"/>
  <c r="J124" i="3"/>
  <c r="J116" i="3"/>
  <c r="BK112" i="3"/>
  <c r="BK87" i="3"/>
  <c r="J192" i="3"/>
  <c r="J188" i="3"/>
  <c r="BK184" i="3"/>
  <c r="BK182" i="3"/>
  <c r="J168" i="3"/>
  <c r="J153" i="3"/>
  <c r="J145" i="3"/>
  <c r="BK138" i="3"/>
  <c r="BK134" i="3"/>
  <c r="J132" i="3"/>
  <c r="J125" i="3"/>
  <c r="BK118" i="3"/>
  <c r="J113" i="3"/>
  <c r="BK99" i="3"/>
  <c r="BK96" i="3"/>
  <c r="J92" i="3"/>
  <c r="J112" i="4"/>
  <c r="BK108" i="4"/>
  <c r="J102" i="4"/>
  <c r="BK95" i="4"/>
  <c r="BK89" i="4"/>
  <c r="J109" i="4"/>
  <c r="J106" i="4"/>
  <c r="BK101" i="4"/>
  <c r="BK96" i="4"/>
  <c r="J91" i="4"/>
  <c r="J86" i="4"/>
  <c r="BK177" i="5"/>
  <c r="BK174" i="5"/>
  <c r="BK170" i="5"/>
  <c r="J167" i="5"/>
  <c r="J165" i="5"/>
  <c r="J162" i="5"/>
  <c r="J159" i="5"/>
  <c r="J157" i="5"/>
  <c r="J156" i="5"/>
  <c r="BK155" i="5"/>
  <c r="J153" i="5"/>
  <c r="J150" i="5"/>
  <c r="J146" i="5"/>
  <c r="J142" i="5"/>
  <c r="BK138" i="5"/>
  <c r="BK133" i="5"/>
  <c r="BK131" i="5"/>
  <c r="J125" i="5"/>
  <c r="BK118" i="5"/>
  <c r="J114" i="5"/>
  <c r="BK111" i="5"/>
  <c r="BK105" i="5"/>
  <c r="J103" i="5"/>
  <c r="BK99" i="5"/>
  <c r="BK95" i="5"/>
  <c r="J174" i="5"/>
  <c r="BK167" i="5"/>
  <c r="BK163" i="5"/>
  <c r="J158" i="5"/>
  <c r="BK156" i="5"/>
  <c r="BK152" i="5"/>
  <c r="J147" i="5"/>
  <c r="BK140" i="5"/>
  <c r="BK136" i="5"/>
  <c r="J131" i="5"/>
  <c r="BK129" i="5"/>
  <c r="BK127" i="5"/>
  <c r="J121" i="5"/>
  <c r="BK116" i="5"/>
  <c r="J112" i="5"/>
  <c r="J105" i="5"/>
  <c r="J104" i="5"/>
  <c r="J102" i="5"/>
  <c r="BK100" i="5"/>
  <c r="BK98" i="5"/>
  <c r="J96" i="5"/>
  <c r="J93" i="5"/>
  <c r="BK136" i="6"/>
  <c r="BK134" i="6"/>
  <c r="J132" i="6"/>
  <c r="J130" i="6"/>
  <c r="BK126" i="6"/>
  <c r="BK125" i="6"/>
  <c r="BK122" i="6"/>
  <c r="BK118" i="6"/>
  <c r="J115" i="6"/>
  <c r="BK112" i="6"/>
  <c r="BK110" i="6"/>
  <c r="BK106" i="6"/>
  <c r="J105" i="6"/>
  <c r="BK103" i="6"/>
  <c r="J101" i="6"/>
  <c r="BK99" i="6"/>
  <c r="J95" i="6"/>
  <c r="BK92" i="6"/>
  <c r="BK91" i="6"/>
  <c r="BK90" i="6"/>
  <c r="BK137" i="6"/>
  <c r="J135" i="6"/>
  <c r="BK132" i="6"/>
  <c r="BK130" i="6"/>
  <c r="J126" i="6"/>
  <c r="BK124" i="6"/>
  <c r="J120" i="6"/>
  <c r="BK116" i="6"/>
  <c r="J114" i="6"/>
  <c r="J111" i="6"/>
  <c r="J109" i="6"/>
  <c r="J106" i="6"/>
  <c r="J104" i="6"/>
  <c r="BK102" i="6"/>
  <c r="BK100" i="6"/>
  <c r="BK97" i="6"/>
  <c r="BK96" i="6"/>
  <c r="J94" i="6"/>
  <c r="J92" i="6"/>
  <c r="BK88" i="7"/>
  <c r="BK85" i="7"/>
  <c r="J289" i="2"/>
  <c r="J286" i="2"/>
  <c r="J277" i="2"/>
  <c r="J274" i="2"/>
  <c r="BK269" i="2"/>
  <c r="J264" i="2"/>
  <c r="BK255" i="2"/>
  <c r="J250" i="2"/>
  <c r="J242" i="2"/>
  <c r="BK240" i="2"/>
  <c r="BK232" i="2"/>
  <c r="J223" i="2"/>
  <c r="J213" i="2"/>
  <c r="J207" i="2"/>
  <c r="J203" i="2"/>
  <c r="BK195" i="2"/>
  <c r="BK183" i="2"/>
  <c r="BK175" i="2"/>
  <c r="J164" i="2"/>
  <c r="J149" i="2"/>
  <c r="J142" i="2"/>
  <c r="J127" i="2"/>
  <c r="BK118" i="2"/>
  <c r="BK106" i="2"/>
  <c r="BK98" i="2"/>
  <c r="BK303" i="2"/>
  <c r="BK293" i="2"/>
  <c r="BK286" i="2"/>
  <c r="BK274" i="2"/>
  <c r="BK271" i="2"/>
  <c r="BK266" i="2"/>
  <c r="BK264" i="2"/>
  <c r="BK258" i="2"/>
  <c r="BK242" i="2"/>
  <c r="J232" i="2"/>
  <c r="BK220" i="2"/>
  <c r="BK212" i="2"/>
  <c r="BK206" i="2"/>
  <c r="BK203" i="2"/>
  <c r="BK185" i="2"/>
  <c r="J175" i="2"/>
  <c r="J172" i="2"/>
  <c r="J167" i="2"/>
  <c r="J161" i="2"/>
  <c r="BK152" i="2"/>
  <c r="BK146" i="2"/>
  <c r="BK142" i="2"/>
  <c r="BK113" i="3"/>
  <c r="J108" i="3"/>
  <c r="J106" i="3"/>
  <c r="BK93" i="3"/>
  <c r="BK86" i="3"/>
  <c r="BK191" i="3"/>
  <c r="BK188" i="3"/>
  <c r="BK185" i="3"/>
  <c r="BK176" i="3"/>
  <c r="BK166" i="3"/>
  <c r="BK147" i="3"/>
  <c r="BK144" i="3"/>
  <c r="BK141" i="3"/>
  <c r="J137" i="3"/>
  <c r="J133" i="3"/>
  <c r="J126" i="3"/>
  <c r="BK116" i="3"/>
  <c r="J112" i="3"/>
  <c r="J107" i="3"/>
  <c r="J103" i="3"/>
  <c r="J93" i="3"/>
  <c r="J86" i="3"/>
  <c r="BK109" i="4"/>
  <c r="BK104" i="4"/>
  <c r="BK99" i="4"/>
  <c r="BK94" i="4"/>
  <c r="BK112" i="4"/>
  <c r="J108" i="4"/>
  <c r="BK102" i="4"/>
  <c r="J98" i="4"/>
  <c r="BK92" i="4"/>
  <c r="BK90" i="4"/>
  <c r="J88" i="4"/>
  <c r="BK86" i="4"/>
  <c r="J173" i="5"/>
  <c r="J143" i="5"/>
  <c r="BK137" i="5"/>
  <c r="J135" i="5"/>
  <c r="BK130" i="5"/>
  <c r="J124" i="5"/>
  <c r="J119" i="5"/>
  <c r="BK115" i="5"/>
  <c r="J110" i="5"/>
  <c r="BK104" i="5"/>
  <c r="J100" i="5"/>
  <c r="BK96" i="5"/>
  <c r="BK173" i="5"/>
  <c r="BK168" i="5"/>
  <c r="BK165" i="5"/>
  <c r="BK162" i="5"/>
  <c r="BK157" i="5"/>
  <c r="BK153" i="5"/>
  <c r="J148" i="5"/>
  <c r="J141" i="5"/>
  <c r="J137" i="5"/>
  <c r="BK135" i="5"/>
  <c r="J130" i="5"/>
  <c r="J128" i="5"/>
  <c r="BK125" i="5"/>
  <c r="BK117" i="5"/>
  <c r="BK113" i="5"/>
  <c r="BK110" i="5"/>
  <c r="J106" i="5"/>
  <c r="BK101" i="5"/>
  <c r="J97" i="5"/>
  <c r="J92" i="5"/>
  <c r="J133" i="6"/>
  <c r="BK131" i="6"/>
  <c r="BK127" i="6"/>
  <c r="BK120" i="6"/>
  <c r="BK114" i="6"/>
  <c r="BK109" i="6"/>
  <c r="J100" i="6"/>
  <c r="J96" i="6"/>
  <c r="BK93" i="6"/>
  <c r="J90" i="6"/>
  <c r="J134" i="6"/>
  <c r="J131" i="6"/>
  <c r="J128" i="6"/>
  <c r="J122" i="6"/>
  <c r="BK115" i="6"/>
  <c r="J112" i="6"/>
  <c r="J107" i="6"/>
  <c r="J103" i="6"/>
  <c r="J99" i="6"/>
  <c r="BK95" i="6"/>
  <c r="J85" i="7"/>
  <c r="BK308" i="2"/>
  <c r="J293" i="2"/>
  <c r="BK226" i="2"/>
  <c r="BK216" i="2"/>
  <c r="J209" i="2"/>
  <c r="J202" i="2"/>
  <c r="J191" i="2"/>
  <c r="J185" i="2"/>
  <c r="BK172" i="2"/>
  <c r="BK161" i="2"/>
  <c r="J152" i="2"/>
  <c r="J139" i="2"/>
  <c r="BK124" i="2"/>
  <c r="J115" i="2"/>
  <c r="BK101" i="2"/>
  <c r="J283" i="2"/>
  <c r="BK277" i="2"/>
  <c r="J269" i="2"/>
  <c r="BK261" i="2"/>
  <c r="BK250" i="2"/>
  <c r="J240" i="2"/>
  <c r="BK229" i="2"/>
  <c r="BK223" i="2"/>
  <c r="BK213" i="2"/>
  <c r="BK207" i="2"/>
  <c r="J198" i="2"/>
  <c r="J188" i="2"/>
  <c r="J177" i="2"/>
  <c r="BK164" i="2"/>
  <c r="J158" i="2"/>
  <c r="BK149" i="2"/>
  <c r="J121" i="2"/>
  <c r="J106" i="2"/>
  <c r="BK194" i="3"/>
  <c r="BK190" i="3"/>
  <c r="J186" i="3"/>
  <c r="J182" i="3"/>
  <c r="BK168" i="3"/>
  <c r="J147" i="3"/>
  <c r="BK143" i="3"/>
  <c r="BK137" i="3"/>
  <c r="J135" i="3"/>
  <c r="BK133" i="3"/>
  <c r="BK126" i="3"/>
  <c r="J120" i="3"/>
  <c r="BK114" i="3"/>
  <c r="J110" i="3"/>
  <c r="J96" i="3"/>
  <c r="BK92" i="3"/>
  <c r="J194" i="3"/>
  <c r="J190" i="3"/>
  <c r="BK186" i="3"/>
  <c r="J181" i="3"/>
  <c r="BK156" i="3"/>
  <c r="J152" i="3"/>
  <c r="BK148" i="3"/>
  <c r="J143" i="3"/>
  <c r="J136" i="3"/>
  <c r="BK129" i="3"/>
  <c r="BK122" i="3"/>
  <c r="BK115" i="3"/>
  <c r="J111" i="3"/>
  <c r="BK108" i="3"/>
  <c r="BK106" i="3"/>
  <c r="J87" i="3"/>
  <c r="BK110" i="4"/>
  <c r="J105" i="4"/>
  <c r="BK100" i="4"/>
  <c r="BK98" i="4"/>
  <c r="J92" i="4"/>
  <c r="J111" i="4"/>
  <c r="J104" i="4"/>
  <c r="J99" i="4"/>
  <c r="J94" i="4"/>
  <c r="J90" i="4"/>
  <c r="BK88" i="4"/>
  <c r="BK87" i="4"/>
  <c r="BK172" i="5"/>
  <c r="J168" i="5"/>
  <c r="J166" i="5"/>
  <c r="BK164" i="5"/>
  <c r="J163" i="5"/>
  <c r="J161" i="5"/>
  <c r="BK158" i="5"/>
  <c r="BK154" i="5"/>
  <c r="J152" i="5"/>
  <c r="J149" i="5"/>
  <c r="BK148" i="5"/>
  <c r="J145" i="5"/>
  <c r="BK139" i="5"/>
  <c r="J136" i="5"/>
  <c r="J127" i="5"/>
  <c r="BK121" i="5"/>
  <c r="J120" i="5"/>
  <c r="J116" i="5"/>
  <c r="BK112" i="5"/>
  <c r="J108" i="5"/>
  <c r="J101" i="5"/>
  <c r="BK97" i="5"/>
  <c r="BK93" i="5"/>
  <c r="J177" i="5"/>
  <c r="J170" i="5"/>
  <c r="J164" i="5"/>
  <c r="BK161" i="5"/>
  <c r="J154" i="5"/>
  <c r="BK149" i="5"/>
  <c r="BK145" i="5"/>
  <c r="BK142" i="5"/>
  <c r="J138" i="5"/>
  <c r="J133" i="5"/>
  <c r="BK128" i="5"/>
  <c r="BK124" i="5"/>
  <c r="BK120" i="5"/>
  <c r="J118" i="5"/>
  <c r="BK114" i="5"/>
  <c r="BK108" i="5"/>
  <c r="BK97" i="2" l="1"/>
  <c r="J97" i="2" s="1"/>
  <c r="J61" i="2" s="1"/>
  <c r="R97" i="2"/>
  <c r="BK109" i="2"/>
  <c r="J109" i="2" s="1"/>
  <c r="J62" i="2" s="1"/>
  <c r="R109" i="2"/>
  <c r="BK141" i="2"/>
  <c r="J141" i="2" s="1"/>
  <c r="J64" i="2" s="1"/>
  <c r="R141" i="2"/>
  <c r="BK180" i="2"/>
  <c r="J180" i="2" s="1"/>
  <c r="J65" i="2" s="1"/>
  <c r="P180" i="2"/>
  <c r="P200" i="2"/>
  <c r="R200" i="2"/>
  <c r="BK215" i="2"/>
  <c r="J215" i="2"/>
  <c r="J70" i="2" s="1"/>
  <c r="R215" i="2"/>
  <c r="BK222" i="2"/>
  <c r="J222" i="2"/>
  <c r="J71" i="2" s="1"/>
  <c r="R222" i="2"/>
  <c r="BK236" i="2"/>
  <c r="J236" i="2"/>
  <c r="J72" i="2" s="1"/>
  <c r="T236" i="2"/>
  <c r="P268" i="2"/>
  <c r="T268" i="2"/>
  <c r="P285" i="2"/>
  <c r="T285" i="2"/>
  <c r="P292" i="2"/>
  <c r="R292" i="2"/>
  <c r="P85" i="3"/>
  <c r="BK88" i="3"/>
  <c r="J88" i="3"/>
  <c r="J61" i="3"/>
  <c r="R88" i="3"/>
  <c r="BK109" i="3"/>
  <c r="J109" i="3"/>
  <c r="J62" i="3"/>
  <c r="R109" i="3"/>
  <c r="BK131" i="3"/>
  <c r="J131" i="3" s="1"/>
  <c r="J63" i="3" s="1"/>
  <c r="R131" i="3"/>
  <c r="BK180" i="3"/>
  <c r="J180" i="3" s="1"/>
  <c r="J64" i="3" s="1"/>
  <c r="R180" i="3"/>
  <c r="P85" i="4"/>
  <c r="T85" i="4"/>
  <c r="P93" i="4"/>
  <c r="T93" i="4"/>
  <c r="P97" i="4"/>
  <c r="T97" i="4"/>
  <c r="P103" i="4"/>
  <c r="T103" i="4"/>
  <c r="P107" i="4"/>
  <c r="R107" i="4"/>
  <c r="P91" i="5"/>
  <c r="R91" i="5"/>
  <c r="P109" i="5"/>
  <c r="R109" i="5"/>
  <c r="P122" i="5"/>
  <c r="T122" i="5"/>
  <c r="BK134" i="5"/>
  <c r="J134" i="5" s="1"/>
  <c r="J64" i="5" s="1"/>
  <c r="T134" i="5"/>
  <c r="P144" i="5"/>
  <c r="T144" i="5"/>
  <c r="BK151" i="5"/>
  <c r="J151" i="5"/>
  <c r="J66" i="5" s="1"/>
  <c r="T151" i="5"/>
  <c r="P160" i="5"/>
  <c r="R160" i="5"/>
  <c r="P171" i="5"/>
  <c r="T171" i="5"/>
  <c r="BK89" i="6"/>
  <c r="J89" i="6"/>
  <c r="J60" i="6" s="1"/>
  <c r="R89" i="6"/>
  <c r="BK98" i="6"/>
  <c r="J98" i="6"/>
  <c r="J61" i="6" s="1"/>
  <c r="T98" i="6"/>
  <c r="P108" i="6"/>
  <c r="T108" i="6"/>
  <c r="P113" i="6"/>
  <c r="T113" i="6"/>
  <c r="P123" i="6"/>
  <c r="T123" i="6"/>
  <c r="BK129" i="6"/>
  <c r="J129" i="6" s="1"/>
  <c r="J68" i="6" s="1"/>
  <c r="R129" i="6"/>
  <c r="P97" i="2"/>
  <c r="T97" i="2"/>
  <c r="P109" i="2"/>
  <c r="T109" i="2"/>
  <c r="P141" i="2"/>
  <c r="T141" i="2"/>
  <c r="R180" i="2"/>
  <c r="T180" i="2"/>
  <c r="BK194" i="2"/>
  <c r="J194" i="2" s="1"/>
  <c r="J68" i="2" s="1"/>
  <c r="P194" i="2"/>
  <c r="R194" i="2"/>
  <c r="T194" i="2"/>
  <c r="BK200" i="2"/>
  <c r="J200" i="2"/>
  <c r="J69" i="2"/>
  <c r="T200" i="2"/>
  <c r="P215" i="2"/>
  <c r="T215" i="2"/>
  <c r="P222" i="2"/>
  <c r="T222" i="2"/>
  <c r="P236" i="2"/>
  <c r="R236" i="2"/>
  <c r="BK268" i="2"/>
  <c r="J268" i="2" s="1"/>
  <c r="J73" i="2" s="1"/>
  <c r="R268" i="2"/>
  <c r="BK285" i="2"/>
  <c r="J285" i="2" s="1"/>
  <c r="J74" i="2" s="1"/>
  <c r="R285" i="2"/>
  <c r="BK292" i="2"/>
  <c r="J292" i="2" s="1"/>
  <c r="J75" i="2" s="1"/>
  <c r="T292" i="2"/>
  <c r="BK85" i="3"/>
  <c r="J85" i="3" s="1"/>
  <c r="J60" i="3" s="1"/>
  <c r="R85" i="3"/>
  <c r="R84" i="3"/>
  <c r="T85" i="3"/>
  <c r="P88" i="3"/>
  <c r="T88" i="3"/>
  <c r="P109" i="3"/>
  <c r="T109" i="3"/>
  <c r="P131" i="3"/>
  <c r="T131" i="3"/>
  <c r="P180" i="3"/>
  <c r="T180" i="3"/>
  <c r="BK85" i="4"/>
  <c r="J85" i="4" s="1"/>
  <c r="J60" i="4" s="1"/>
  <c r="R85" i="4"/>
  <c r="BK93" i="4"/>
  <c r="J93" i="4" s="1"/>
  <c r="J61" i="4" s="1"/>
  <c r="R93" i="4"/>
  <c r="BK97" i="4"/>
  <c r="J97" i="4" s="1"/>
  <c r="J62" i="4" s="1"/>
  <c r="R97" i="4"/>
  <c r="BK103" i="4"/>
  <c r="J103" i="4" s="1"/>
  <c r="J63" i="4" s="1"/>
  <c r="R103" i="4"/>
  <c r="BK107" i="4"/>
  <c r="J107" i="4" s="1"/>
  <c r="J64" i="4" s="1"/>
  <c r="T107" i="4"/>
  <c r="BK91" i="5"/>
  <c r="J91" i="5" s="1"/>
  <c r="J60" i="5" s="1"/>
  <c r="T91" i="5"/>
  <c r="BK109" i="5"/>
  <c r="J109" i="5" s="1"/>
  <c r="J62" i="5" s="1"/>
  <c r="T109" i="5"/>
  <c r="BK122" i="5"/>
  <c r="J122" i="5" s="1"/>
  <c r="J63" i="5" s="1"/>
  <c r="R122" i="5"/>
  <c r="P134" i="5"/>
  <c r="R134" i="5"/>
  <c r="BK144" i="5"/>
  <c r="J144" i="5" s="1"/>
  <c r="J65" i="5" s="1"/>
  <c r="R144" i="5"/>
  <c r="P151" i="5"/>
  <c r="R151" i="5"/>
  <c r="BK160" i="5"/>
  <c r="J160" i="5" s="1"/>
  <c r="J67" i="5" s="1"/>
  <c r="T160" i="5"/>
  <c r="BK171" i="5"/>
  <c r="J171" i="5" s="1"/>
  <c r="J69" i="5" s="1"/>
  <c r="R171" i="5"/>
  <c r="P89" i="6"/>
  <c r="T89" i="6"/>
  <c r="P98" i="6"/>
  <c r="R98" i="6"/>
  <c r="BK108" i="6"/>
  <c r="J108" i="6" s="1"/>
  <c r="J62" i="6" s="1"/>
  <c r="R108" i="6"/>
  <c r="BK113" i="6"/>
  <c r="J113" i="6" s="1"/>
  <c r="J63" i="6" s="1"/>
  <c r="R113" i="6"/>
  <c r="BK123" i="6"/>
  <c r="J123" i="6" s="1"/>
  <c r="J67" i="6" s="1"/>
  <c r="R123" i="6"/>
  <c r="P129" i="6"/>
  <c r="T129" i="6"/>
  <c r="BK138" i="2"/>
  <c r="J138" i="2" s="1"/>
  <c r="J63" i="2" s="1"/>
  <c r="BK190" i="2"/>
  <c r="J190" i="2"/>
  <c r="J66" i="2" s="1"/>
  <c r="BK107" i="5"/>
  <c r="J107" i="5" s="1"/>
  <c r="J61" i="5" s="1"/>
  <c r="BK176" i="5"/>
  <c r="J176" i="5"/>
  <c r="J70" i="5" s="1"/>
  <c r="BK117" i="6"/>
  <c r="J117" i="6" s="1"/>
  <c r="J64" i="6" s="1"/>
  <c r="BK121" i="6"/>
  <c r="J121" i="6"/>
  <c r="J66" i="6" s="1"/>
  <c r="BK84" i="7"/>
  <c r="J84" i="7" s="1"/>
  <c r="J61" i="7" s="1"/>
  <c r="BK169" i="5"/>
  <c r="J169" i="5"/>
  <c r="J68" i="5" s="1"/>
  <c r="BK119" i="6"/>
  <c r="J119" i="6" s="1"/>
  <c r="J65" i="6" s="1"/>
  <c r="BK87" i="7"/>
  <c r="J87" i="7" s="1"/>
  <c r="J62" i="7" s="1"/>
  <c r="E48" i="7"/>
  <c r="J52" i="7"/>
  <c r="F55" i="7"/>
  <c r="BE85" i="7"/>
  <c r="BE88" i="7"/>
  <c r="E48" i="6"/>
  <c r="BE94" i="6"/>
  <c r="BE95" i="6"/>
  <c r="BE96" i="6"/>
  <c r="BE97" i="6"/>
  <c r="BE99" i="6"/>
  <c r="BE100" i="6"/>
  <c r="BE103" i="6"/>
  <c r="BE107" i="6"/>
  <c r="BE110" i="6"/>
  <c r="BE112" i="6"/>
  <c r="BE115" i="6"/>
  <c r="BE120" i="6"/>
  <c r="BE122" i="6"/>
  <c r="BE126" i="6"/>
  <c r="BE128" i="6"/>
  <c r="BE131" i="6"/>
  <c r="BE132" i="6"/>
  <c r="BE134" i="6"/>
  <c r="BE137" i="6"/>
  <c r="J52" i="6"/>
  <c r="F55" i="6"/>
  <c r="BE90" i="6"/>
  <c r="BE91" i="6"/>
  <c r="BE92" i="6"/>
  <c r="BE93" i="6"/>
  <c r="BE101" i="6"/>
  <c r="BE102" i="6"/>
  <c r="BE104" i="6"/>
  <c r="BE105" i="6"/>
  <c r="BE106" i="6"/>
  <c r="BE109" i="6"/>
  <c r="BE111" i="6"/>
  <c r="BE114" i="6"/>
  <c r="BE116" i="6"/>
  <c r="BE118" i="6"/>
  <c r="BE124" i="6"/>
  <c r="BE125" i="6"/>
  <c r="BE127" i="6"/>
  <c r="BE130" i="6"/>
  <c r="BE133" i="6"/>
  <c r="BE135" i="6"/>
  <c r="BE136" i="6"/>
  <c r="F55" i="5"/>
  <c r="E80" i="5"/>
  <c r="J84" i="5"/>
  <c r="BE92" i="5"/>
  <c r="BE93" i="5"/>
  <c r="BE95" i="5"/>
  <c r="BE97" i="5"/>
  <c r="BE99" i="5"/>
  <c r="BE102" i="5"/>
  <c r="BE106" i="5"/>
  <c r="BE111" i="5"/>
  <c r="BE113" i="5"/>
  <c r="BE114" i="5"/>
  <c r="BE115" i="5"/>
  <c r="BE117" i="5"/>
  <c r="BE119" i="5"/>
  <c r="BE121" i="5"/>
  <c r="BE123" i="5"/>
  <c r="BE125" i="5"/>
  <c r="BE126" i="5"/>
  <c r="BE127" i="5"/>
  <c r="BE128" i="5"/>
  <c r="BE129" i="5"/>
  <c r="BE130" i="5"/>
  <c r="BE131" i="5"/>
  <c r="BE133" i="5"/>
  <c r="BE135" i="5"/>
  <c r="BE137" i="5"/>
  <c r="BE139" i="5"/>
  <c r="BE140" i="5"/>
  <c r="BE142" i="5"/>
  <c r="BE145" i="5"/>
  <c r="BE147" i="5"/>
  <c r="BE155" i="5"/>
  <c r="BE156" i="5"/>
  <c r="BE158" i="5"/>
  <c r="BE161" i="5"/>
  <c r="BE162" i="5"/>
  <c r="BE164" i="5"/>
  <c r="BE165" i="5"/>
  <c r="BE166" i="5"/>
  <c r="BE167" i="5"/>
  <c r="BE172" i="5"/>
  <c r="BE173" i="5"/>
  <c r="BE175" i="5"/>
  <c r="BE177" i="5"/>
  <c r="BE94" i="5"/>
  <c r="BE96" i="5"/>
  <c r="BE98" i="5"/>
  <c r="BE100" i="5"/>
  <c r="BE101" i="5"/>
  <c r="BE103" i="5"/>
  <c r="BE104" i="5"/>
  <c r="BE105" i="5"/>
  <c r="BE108" i="5"/>
  <c r="BE110" i="5"/>
  <c r="BE112" i="5"/>
  <c r="BE116" i="5"/>
  <c r="BE118" i="5"/>
  <c r="BE120" i="5"/>
  <c r="BE124" i="5"/>
  <c r="BE132" i="5"/>
  <c r="BE136" i="5"/>
  <c r="BE138" i="5"/>
  <c r="BE141" i="5"/>
  <c r="BE143" i="5"/>
  <c r="BE146" i="5"/>
  <c r="BE148" i="5"/>
  <c r="BE149" i="5"/>
  <c r="BE150" i="5"/>
  <c r="BE152" i="5"/>
  <c r="BE153" i="5"/>
  <c r="BE154" i="5"/>
  <c r="BE157" i="5"/>
  <c r="BE159" i="5"/>
  <c r="BE163" i="5"/>
  <c r="BE168" i="5"/>
  <c r="BE170" i="5"/>
  <c r="BE174" i="5"/>
  <c r="F55" i="4"/>
  <c r="E74" i="4"/>
  <c r="J78" i="4"/>
  <c r="BE86" i="4"/>
  <c r="BE87" i="4"/>
  <c r="BE88" i="4"/>
  <c r="BE89" i="4"/>
  <c r="BE91" i="4"/>
  <c r="BE92" i="4"/>
  <c r="BE94" i="4"/>
  <c r="BE96" i="4"/>
  <c r="BE99" i="4"/>
  <c r="BE101" i="4"/>
  <c r="BE102" i="4"/>
  <c r="BE104" i="4"/>
  <c r="BE108" i="4"/>
  <c r="BE109" i="4"/>
  <c r="BE110" i="4"/>
  <c r="BE111" i="4"/>
  <c r="BE90" i="4"/>
  <c r="BE95" i="4"/>
  <c r="BE98" i="4"/>
  <c r="BE100" i="4"/>
  <c r="BE105" i="4"/>
  <c r="BE106" i="4"/>
  <c r="BE112" i="4"/>
  <c r="E48" i="3"/>
  <c r="J52" i="3"/>
  <c r="BE86" i="3"/>
  <c r="BE93" i="3"/>
  <c r="BE96" i="3"/>
  <c r="BE99" i="3"/>
  <c r="BE103" i="3"/>
  <c r="BE106" i="3"/>
  <c r="BE107" i="3"/>
  <c r="BE112" i="3"/>
  <c r="BE114" i="3"/>
  <c r="BE115" i="3"/>
  <c r="BE116" i="3"/>
  <c r="BE122" i="3"/>
  <c r="BE126" i="3"/>
  <c r="BE133" i="3"/>
  <c r="BE136" i="3"/>
  <c r="BE137" i="3"/>
  <c r="BE138" i="3"/>
  <c r="BE142" i="3"/>
  <c r="BE143" i="3"/>
  <c r="BE146" i="3"/>
  <c r="BE151" i="3"/>
  <c r="BE152" i="3"/>
  <c r="BE153" i="3"/>
  <c r="BE154" i="3"/>
  <c r="BE181" i="3"/>
  <c r="BE183" i="3"/>
  <c r="BE185" i="3"/>
  <c r="BE186" i="3"/>
  <c r="BE187" i="3"/>
  <c r="BE188" i="3"/>
  <c r="BE190" i="3"/>
  <c r="BE193" i="3"/>
  <c r="BE194" i="3"/>
  <c r="F55" i="3"/>
  <c r="BE87" i="3"/>
  <c r="BE89" i="3"/>
  <c r="BE92" i="3"/>
  <c r="BE102" i="3"/>
  <c r="BE108" i="3"/>
  <c r="BE110" i="3"/>
  <c r="BE111" i="3"/>
  <c r="BE113" i="3"/>
  <c r="BE118" i="3"/>
  <c r="BE120" i="3"/>
  <c r="BE124" i="3"/>
  <c r="BE125" i="3"/>
  <c r="BE129" i="3"/>
  <c r="BE130" i="3"/>
  <c r="BE132" i="3"/>
  <c r="BE134" i="3"/>
  <c r="BE135" i="3"/>
  <c r="BE141" i="3"/>
  <c r="BE144" i="3"/>
  <c r="BE145" i="3"/>
  <c r="BE147" i="3"/>
  <c r="BE148" i="3"/>
  <c r="BE156" i="3"/>
  <c r="BE166" i="3"/>
  <c r="BE168" i="3"/>
  <c r="BE174" i="3"/>
  <c r="BE176" i="3"/>
  <c r="BE182" i="3"/>
  <c r="BE184" i="3"/>
  <c r="BE191" i="3"/>
  <c r="BE192" i="3"/>
  <c r="E48" i="2"/>
  <c r="BE101" i="2"/>
  <c r="BE106" i="2"/>
  <c r="BE113" i="2"/>
  <c r="BE115" i="2"/>
  <c r="BE121" i="2"/>
  <c r="BE142" i="2"/>
  <c r="BE146" i="2"/>
  <c r="BE149" i="2"/>
  <c r="BE152" i="2"/>
  <c r="BE161" i="2"/>
  <c r="BE170" i="2"/>
  <c r="BE175" i="2"/>
  <c r="BE183" i="2"/>
  <c r="BE195" i="2"/>
  <c r="BE198" i="2"/>
  <c r="BE202" i="2"/>
  <c r="BE206" i="2"/>
  <c r="BE209" i="2"/>
  <c r="BE213" i="2"/>
  <c r="BE216" i="2"/>
  <c r="BE226" i="2"/>
  <c r="BE229" i="2"/>
  <c r="BE232" i="2"/>
  <c r="BE234" i="2"/>
  <c r="BE237" i="2"/>
  <c r="BE245" i="2"/>
  <c r="BE247" i="2"/>
  <c r="BE253" i="2"/>
  <c r="BE258" i="2"/>
  <c r="BE264" i="2"/>
  <c r="BE269" i="2"/>
  <c r="BE274" i="2"/>
  <c r="BE283" i="2"/>
  <c r="BE289" i="2"/>
  <c r="BE298" i="2"/>
  <c r="BE308" i="2"/>
  <c r="J52" i="2"/>
  <c r="F55" i="2"/>
  <c r="BE98" i="2"/>
  <c r="BE103" i="2"/>
  <c r="BE110" i="2"/>
  <c r="BE118" i="2"/>
  <c r="BE124" i="2"/>
  <c r="BE127" i="2"/>
  <c r="BE135" i="2"/>
  <c r="BE139" i="2"/>
  <c r="BE144" i="2"/>
  <c r="BE155" i="2"/>
  <c r="BE158" i="2"/>
  <c r="BE164" i="2"/>
  <c r="BE167" i="2"/>
  <c r="BE172" i="2"/>
  <c r="BE177" i="2"/>
  <c r="BE181" i="2"/>
  <c r="BE185" i="2"/>
  <c r="BE188" i="2"/>
  <c r="BE191" i="2"/>
  <c r="BE201" i="2"/>
  <c r="BE203" i="2"/>
  <c r="BE204" i="2"/>
  <c r="BE205" i="2"/>
  <c r="BE207" i="2"/>
  <c r="BE211" i="2"/>
  <c r="BE212" i="2"/>
  <c r="BE219" i="2"/>
  <c r="BE220" i="2"/>
  <c r="BE223" i="2"/>
  <c r="BE240" i="2"/>
  <c r="BE242" i="2"/>
  <c r="BE250" i="2"/>
  <c r="BE255" i="2"/>
  <c r="BE261" i="2"/>
  <c r="BE266" i="2"/>
  <c r="BE271" i="2"/>
  <c r="BE277" i="2"/>
  <c r="BE280" i="2"/>
  <c r="BE286" i="2"/>
  <c r="BE293" i="2"/>
  <c r="BE303" i="2"/>
  <c r="F35" i="2"/>
  <c r="BB55" i="1" s="1"/>
  <c r="J34" i="3"/>
  <c r="AW56" i="1" s="1"/>
  <c r="F34" i="4"/>
  <c r="BA57" i="1" s="1"/>
  <c r="F36" i="4"/>
  <c r="BC57" i="1" s="1"/>
  <c r="F35" i="4"/>
  <c r="BB57" i="1" s="1"/>
  <c r="F37" i="5"/>
  <c r="BD58" i="1" s="1"/>
  <c r="F36" i="6"/>
  <c r="BC59" i="1" s="1"/>
  <c r="F35" i="6"/>
  <c r="BB59" i="1" s="1"/>
  <c r="J34" i="2"/>
  <c r="AW55" i="1" s="1"/>
  <c r="F37" i="2"/>
  <c r="BD55" i="1" s="1"/>
  <c r="F37" i="3"/>
  <c r="BD56" i="1" s="1"/>
  <c r="F34" i="5"/>
  <c r="BA58" i="1" s="1"/>
  <c r="F34" i="6"/>
  <c r="BA59" i="1" s="1"/>
  <c r="F37" i="6"/>
  <c r="BD59" i="1" s="1"/>
  <c r="F34" i="7"/>
  <c r="BA60" i="1" s="1"/>
  <c r="F35" i="7"/>
  <c r="BB60" i="1" s="1"/>
  <c r="F34" i="2"/>
  <c r="BA55" i="1" s="1"/>
  <c r="F34" i="3"/>
  <c r="BA56" i="1" s="1"/>
  <c r="F36" i="3"/>
  <c r="BC56" i="1" s="1"/>
  <c r="F35" i="5"/>
  <c r="BB58" i="1" s="1"/>
  <c r="J34" i="6"/>
  <c r="AW59" i="1" s="1"/>
  <c r="F37" i="7"/>
  <c r="BD60" i="1" s="1"/>
  <c r="F36" i="2"/>
  <c r="BC55" i="1" s="1"/>
  <c r="F35" i="3"/>
  <c r="BB56" i="1" s="1"/>
  <c r="J34" i="4"/>
  <c r="AW57" i="1" s="1"/>
  <c r="F37" i="4"/>
  <c r="BD57" i="1" s="1"/>
  <c r="J34" i="5"/>
  <c r="AW58" i="1" s="1"/>
  <c r="F36" i="5"/>
  <c r="BC58" i="1" s="1"/>
  <c r="J34" i="7"/>
  <c r="AW60" i="1" s="1"/>
  <c r="F36" i="7"/>
  <c r="BC60" i="1" s="1"/>
  <c r="T88" i="6" l="1"/>
  <c r="T90" i="5"/>
  <c r="T193" i="2"/>
  <c r="T96" i="2"/>
  <c r="T95" i="2" s="1"/>
  <c r="R88" i="6"/>
  <c r="P84" i="4"/>
  <c r="AU57" i="1"/>
  <c r="R96" i="2"/>
  <c r="P88" i="6"/>
  <c r="AU59" i="1"/>
  <c r="R90" i="5"/>
  <c r="R84" i="4"/>
  <c r="T84" i="3"/>
  <c r="R193" i="2"/>
  <c r="P193" i="2"/>
  <c r="P95" i="2" s="1"/>
  <c r="AU55" i="1" s="1"/>
  <c r="P96" i="2"/>
  <c r="P90" i="5"/>
  <c r="AU58" i="1" s="1"/>
  <c r="T84" i="4"/>
  <c r="P84" i="3"/>
  <c r="AU56" i="1"/>
  <c r="BK84" i="3"/>
  <c r="J84" i="3"/>
  <c r="BK84" i="4"/>
  <c r="J84" i="4"/>
  <c r="BK90" i="5"/>
  <c r="J90" i="5" s="1"/>
  <c r="J59" i="5" s="1"/>
  <c r="BK88" i="6"/>
  <c r="J88" i="6" s="1"/>
  <c r="J59" i="6" s="1"/>
  <c r="BK96" i="2"/>
  <c r="J96" i="2"/>
  <c r="J60" i="2" s="1"/>
  <c r="BK193" i="2"/>
  <c r="J193" i="2"/>
  <c r="J67" i="2"/>
  <c r="BK83" i="7"/>
  <c r="BK82" i="7" s="1"/>
  <c r="J82" i="7" s="1"/>
  <c r="J59" i="7" s="1"/>
  <c r="J33" i="2"/>
  <c r="AV55" i="1" s="1"/>
  <c r="AT55" i="1" s="1"/>
  <c r="J33" i="5"/>
  <c r="AV58" i="1" s="1"/>
  <c r="AT58" i="1" s="1"/>
  <c r="BC54" i="1"/>
  <c r="AY54" i="1"/>
  <c r="J33" i="3"/>
  <c r="AV56" i="1" s="1"/>
  <c r="AT56" i="1" s="1"/>
  <c r="F33" i="5"/>
  <c r="AZ58" i="1"/>
  <c r="J33" i="7"/>
  <c r="AV60" i="1"/>
  <c r="AT60" i="1"/>
  <c r="BA54" i="1"/>
  <c r="W30" i="1" s="1"/>
  <c r="J30" i="4"/>
  <c r="AG57" i="1"/>
  <c r="AN57" i="1" s="1"/>
  <c r="F33" i="3"/>
  <c r="AZ56" i="1" s="1"/>
  <c r="J33" i="4"/>
  <c r="AV57" i="1"/>
  <c r="AT57" i="1"/>
  <c r="F33" i="6"/>
  <c r="AZ59" i="1"/>
  <c r="F33" i="7"/>
  <c r="AZ60" i="1" s="1"/>
  <c r="BD54" i="1"/>
  <c r="W33" i="1"/>
  <c r="J30" i="3"/>
  <c r="AG56" i="1" s="1"/>
  <c r="F33" i="2"/>
  <c r="AZ55" i="1"/>
  <c r="F33" i="4"/>
  <c r="AZ57" i="1" s="1"/>
  <c r="J33" i="6"/>
  <c r="AV59" i="1"/>
  <c r="AT59" i="1"/>
  <c r="BB54" i="1"/>
  <c r="W31" i="1"/>
  <c r="R95" i="2" l="1"/>
  <c r="BK95" i="2"/>
  <c r="J95" i="2"/>
  <c r="J59" i="2"/>
  <c r="J59" i="3"/>
  <c r="J59" i="4"/>
  <c r="J83" i="7"/>
  <c r="J60" i="7"/>
  <c r="J39" i="4"/>
  <c r="J39" i="3"/>
  <c r="AN56" i="1"/>
  <c r="AU54" i="1"/>
  <c r="J30" i="5"/>
  <c r="AG58" i="1" s="1"/>
  <c r="W32" i="1"/>
  <c r="J30" i="6"/>
  <c r="AG59" i="1" s="1"/>
  <c r="AX54" i="1"/>
  <c r="J30" i="7"/>
  <c r="AG60" i="1"/>
  <c r="AW54" i="1"/>
  <c r="AK30" i="1" s="1"/>
  <c r="AZ54" i="1"/>
  <c r="W29" i="1" s="1"/>
  <c r="J39" i="6" l="1"/>
  <c r="J39" i="5"/>
  <c r="J39" i="7"/>
  <c r="AN58" i="1"/>
  <c r="AN59" i="1"/>
  <c r="AN60" i="1"/>
  <c r="AV54" i="1"/>
  <c r="AK29" i="1" s="1"/>
  <c r="J30" i="2"/>
  <c r="AG55" i="1" s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<sst xmlns="http://schemas.openxmlformats.org/spreadsheetml/2006/main" count="7012" uniqueCount="1464">
  <si>
    <t>Export Komplet</t>
  </si>
  <si>
    <t>VZ</t>
  </si>
  <si>
    <t>2.0</t>
  </si>
  <si>
    <t>ZAMOK</t>
  </si>
  <si>
    <t>False</t>
  </si>
  <si>
    <t>{d3506329-b361-4a2a-ae07-3ece69bfb009}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</si>
  <si>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</si>
  <si>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</si>
  <si>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</si>
  <si>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</si>
  <si>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</si>
  <si>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</si>
  <si>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</si>
  <si>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</si>
  <si>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</si>
  <si>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</si>
  <si>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</si>
  <si>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Krušnohorská K.Vary -dílny, kabinet</t>
  </si>
  <si>
    <t>KSO:</t>
  </si>
  <si>
    <t/>
  </si>
  <si>
    <t>CC-CZ:</t>
  </si>
  <si>
    <t>Místo:</t>
  </si>
  <si>
    <t xml:space="preserve"> </t>
  </si>
  <si>
    <t>Datum:</t>
  </si>
  <si>
    <t>5. 2. 2023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</si>
  <si>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</si>
  <si>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</si>
  <si>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</si>
  <si>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</si>
  <si>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</si>
  <si>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</si>
  <si>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</si>
  <si>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Anna Dindáková,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</si>
  <si>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</si>
  <si>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</si>
  <si>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</si>
  <si>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</si>
  <si>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</si>
  <si>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</si>
  <si>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</si>
  <si>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</si>
  <si>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</si>
  <si>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</si>
  <si>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</si>
  <si>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</si>
  <si>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</si>
  <si>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</si>
  <si>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</si>
  <si>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</si>
  <si>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</si>
  <si>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</si>
  <si>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</si>
  <si>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</si>
  <si>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</si>
  <si>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</si>
  <si>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</si>
  <si>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</si>
  <si>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</si>
  <si>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</si>
  <si>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</si>
  <si>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</si>
  <si>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</si>
  <si>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</si>
  <si>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</si>
  <si>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</si>
  <si>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</si>
  <si>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</si>
  <si>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</si>
  <si>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</si>
  <si>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</si>
  <si>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</si>
  <si>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</si>
  <si>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</si>
  <si>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</si>
  <si>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</si>
  <si>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</si>
  <si>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</si>
  <si>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</si>
  <si>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Dílny, kabinet</t>
  </si>
  <si>
    <t>STA</t>
  </si>
  <si>
    <t>1</t>
  </si>
  <si>
    <t>{9667498f-0c49-48b0-9947-8943bcdbd0f3}</t>
  </si>
  <si>
    <t>2</t>
  </si>
  <si>
    <t>03</t>
  </si>
  <si>
    <t>Zdravotechnika</t>
  </si>
  <si>
    <t>{7159e4a7-1e05-4764-88d4-a785ef4c5752}</t>
  </si>
  <si>
    <t>04</t>
  </si>
  <si>
    <t>Vytápění</t>
  </si>
  <si>
    <t>{8dad7341-49cb-443c-8728-48a5919f1645}</t>
  </si>
  <si>
    <t>05</t>
  </si>
  <si>
    <t>Silnoproud</t>
  </si>
  <si>
    <t>{d3625847-472a-418b-bad0-8b254c573828}</t>
  </si>
  <si>
    <t>06</t>
  </si>
  <si>
    <t>Slaboproud</t>
  </si>
  <si>
    <t>{0c68dd52-9ccd-4c66-a904-a129db1fbc8d}</t>
  </si>
  <si>
    <t>07</t>
  </si>
  <si>
    <t>Vedlejší rozpočtové náklady</t>
  </si>
  <si>
    <t>{cf4f9d50-408f-42a6-b242-3775aed15c99}</t>
  </si>
  <si>
    <t>KRYCÍ LIST SOUPISU PRACÍ</t>
  </si>
  <si>
    <t>Objekt:</t>
  </si>
  <si>
    <t>01 - Dílny, kabinet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</si>
  <si>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</si>
  <si>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</si>
  <si>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</si>
  <si>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</si>
  <si>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</si>
  <si>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</si>
  <si>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</si>
  <si>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</si>
  <si>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</si>
  <si>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</si>
  <si>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</si>
  <si>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</si>
  <si>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761 - Konstrukce prosvětlovací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</si>
  <si>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</si>
  <si>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</si>
  <si>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</si>
  <si>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</si>
  <si>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</si>
  <si>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</si>
  <si>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</si>
  <si>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</si>
  <si>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</si>
  <si>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</si>
  <si>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</si>
  <si>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</si>
  <si>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</si>
  <si>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</si>
  <si>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</si>
  <si>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</si>
  <si>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</si>
  <si>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</si>
  <si>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</si>
  <si>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</si>
  <si>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</si>
  <si>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</si>
  <si>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</si>
  <si>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</si>
  <si>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</si>
  <si>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</si>
  <si>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</si>
  <si>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</si>
  <si>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</si>
  <si>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2023 01</t>
  </si>
  <si>
    <t>4</t>
  </si>
  <si>
    <t>-1142211444</t>
  </si>
  <si>
    <t>Online PSC</t>
  </si>
  <si>
    <t>https://podminky.urs.cz/item/CS_URS_2023_01/310239211</t>
  </si>
  <si>
    <t>VV</t>
  </si>
  <si>
    <t>0,9*2,1*0,19</t>
  </si>
  <si>
    <t>317142422</t>
  </si>
  <si>
    <t>Překlady nenosné z pórobetonu osazené do tenkého maltového lože, výšky do 250 mm, šířky překladu 100 mm, délky překladu přes 1000 do 1250 mm</t>
  </si>
  <si>
    <t>kus</t>
  </si>
  <si>
    <t>14558640</t>
  </si>
  <si>
    <t>https://podminky.urs.cz/item/CS_URS_2023_01/317142422</t>
  </si>
  <si>
    <t>342272215</t>
  </si>
  <si>
    <t>Příčky z pórobetonových tvárnic hladkých na tenké maltové lože objemová hmotnost do 500 kg/m3, tloušťka příčky 75 mm</t>
  </si>
  <si>
    <t>m2</t>
  </si>
  <si>
    <t>1277107860</t>
  </si>
  <si>
    <t>https://podminky.urs.cz/item/CS_URS_2023_01/342272215</t>
  </si>
  <si>
    <t>(2,35+2,6+0,15)*3,2-0,8*2</t>
  </si>
  <si>
    <t>342291121</t>
  </si>
  <si>
    <t>Ukotvení příček plochými kotvami, do konstrukce cihelné</t>
  </si>
  <si>
    <t>m</t>
  </si>
  <si>
    <t>-1283652778</t>
  </si>
  <si>
    <t>https://podminky.urs.cz/item/CS_URS_2023_01/342291121</t>
  </si>
  <si>
    <t>3,2*3</t>
  </si>
  <si>
    <t>6</t>
  </si>
  <si>
    <t>Úpravy povrchů, podlahy a osazování výplní</t>
  </si>
  <si>
    <t>5</t>
  </si>
  <si>
    <t>612142001</t>
  </si>
  <si>
    <t>Potažení vnitřních ploch pletivem v ploše nebo pruzích, na plném podkladu sklovláknitým vtlačením do tmelu stěn</t>
  </si>
  <si>
    <t>776349760</t>
  </si>
  <si>
    <t>https://podminky.urs.cz/item/CS_URS_2023_01/612142001</t>
  </si>
  <si>
    <t>14,72*2 "na porobeton</t>
  </si>
  <si>
    <t>612311131</t>
  </si>
  <si>
    <t>Potažení vnitřních ploch vápenným štukem tloušťky do 3 mm svislých konstrukcí stěn</t>
  </si>
  <si>
    <t>1523726730</t>
  </si>
  <si>
    <t>https://podminky.urs.cz/item/CS_URS_2023_01/612311131</t>
  </si>
  <si>
    <t>7</t>
  </si>
  <si>
    <t>612321121</t>
  </si>
  <si>
    <t>Omítka vápenocementová vnitřních ploch nanášená ručně jednovrstvá, tloušťky do 10 mm hladká svislých konstrukcí stěn</t>
  </si>
  <si>
    <t>-1495663373</t>
  </si>
  <si>
    <t>https://podminky.urs.cz/item/CS_URS_2023_01/612321121</t>
  </si>
  <si>
    <t>15,5 "po otlučeném obkladu</t>
  </si>
  <si>
    <t>8</t>
  </si>
  <si>
    <t>612325102</t>
  </si>
  <si>
    <t>Vápenocementová omítka rýh hrubá ve stěnách, šířky rýhy přes 150 do 300 mm</t>
  </si>
  <si>
    <t>-944638914</t>
  </si>
  <si>
    <t>https://podminky.urs.cz/item/CS_URS_2023_01/612325102</t>
  </si>
  <si>
    <t>2*0,2</t>
  </si>
  <si>
    <t>9</t>
  </si>
  <si>
    <t>612325421</t>
  </si>
  <si>
    <t>Oprava vápenocementové omítky vnitřních ploch štukové dvouvrstvé, tloušťky do 20 mm a tloušťky štuku do 3 mm stěn, v rozsahu opravované plochy do 10%</t>
  </si>
  <si>
    <t>-949570045</t>
  </si>
  <si>
    <t>https://podminky.urs.cz/item/CS_URS_2023_01/612325421</t>
  </si>
  <si>
    <t>154,88*3,2-29,44-10,6</t>
  </si>
  <si>
    <t>10</t>
  </si>
  <si>
    <t>619991001</t>
  </si>
  <si>
    <t>Zakrytí vnitřních ploch před znečištěním včetně pozdějšího odkrytí podlah fólií přilepenou lepící páskou</t>
  </si>
  <si>
    <t>-868759087</t>
  </si>
  <si>
    <t>https://podminky.urs.cz/item/CS_URS_2023_01/619991001</t>
  </si>
  <si>
    <t>50 "odhad</t>
  </si>
  <si>
    <t>11</t>
  </si>
  <si>
    <t>619991011</t>
  </si>
  <si>
    <t>Zakrytí vnitřních ploch před znečištěním včetně pozdějšího odkrytí konstrukcí a prvků obalením fólií a přelepením páskou</t>
  </si>
  <si>
    <t>795808260</t>
  </si>
  <si>
    <t>https://podminky.urs.cz/item/CS_URS_2023_01/619991011</t>
  </si>
  <si>
    <t>luxfery, okna, dveře</t>
  </si>
  <si>
    <t>2,06*0,64*4</t>
  </si>
  <si>
    <t>2,05*2,3*3</t>
  </si>
  <si>
    <t>4,1*2,3*4</t>
  </si>
  <si>
    <t>0,8*2*2*10</t>
  </si>
  <si>
    <t>Součet</t>
  </si>
  <si>
    <t>12</t>
  </si>
  <si>
    <t>631312141</t>
  </si>
  <si>
    <t>Doplnění dosavadních mazanin prostým betonem s dodáním hmot, bez potěru, plochy jednotlivě rýh v dosavadních mazaninách</t>
  </si>
  <si>
    <t>-1397085699</t>
  </si>
  <si>
    <t>https://podminky.urs.cz/item/CS_URS_2023_01/631312141</t>
  </si>
  <si>
    <t>8,42*0,2*0,05 "elektrokanál</t>
  </si>
  <si>
    <t>Trubní vedení</t>
  </si>
  <si>
    <t>13</t>
  </si>
  <si>
    <t>899102211</t>
  </si>
  <si>
    <t>Demontáž poklopů litinových a ocelových včetně rámů, hmotnosti jednotlivě přes 50 do 100 Kg</t>
  </si>
  <si>
    <t>-1549335723</t>
  </si>
  <si>
    <t>https://podminky.urs.cz/item/CS_URS_2023_01/899102211</t>
  </si>
  <si>
    <t>Ostatní konstrukce a práce, bourání</t>
  </si>
  <si>
    <t>14</t>
  </si>
  <si>
    <t>949101111</t>
  </si>
  <si>
    <t>Lešení pomocné pracovní pro objekty pozemních staveb pro zatížení do 150 kg/m2, o výšce lešeňové podlahy do 1,9 m</t>
  </si>
  <si>
    <t>410641862</t>
  </si>
  <si>
    <t>https://podminky.urs.cz/item/CS_URS_2023_01/949101111</t>
  </si>
  <si>
    <t>952901111</t>
  </si>
  <si>
    <t>Vyčištění budov nebo objektů před předáním do užívání budov bytové nebo občanské výstavby, světlé výšky podlaží do 4 m</t>
  </si>
  <si>
    <t>1336555663</t>
  </si>
  <si>
    <t>https://podminky.urs.cz/item/CS_URS_2023_01/952901111</t>
  </si>
  <si>
    <t>16</t>
  </si>
  <si>
    <t>962032230</t>
  </si>
  <si>
    <t>Bourání zdiva nadzákladového z cihel nebo tvárnic z cihel pálených nebo vápenopískových, na maltu vápennou nebo vápenocementovou, objemu do 1 m3</t>
  </si>
  <si>
    <t>1234196976</t>
  </si>
  <si>
    <t>https://podminky.urs.cz/item/CS_URS_2023_01/962032230</t>
  </si>
  <si>
    <t>2,9*0,2*0,77 "parapet</t>
  </si>
  <si>
    <t>17</t>
  </si>
  <si>
    <t>962081131</t>
  </si>
  <si>
    <t>Bourání zdiva příček nebo vybourání otvorů ze skleněných tvárnic, tl. do 100 mm</t>
  </si>
  <si>
    <t>41482486</t>
  </si>
  <si>
    <t>https://podminky.urs.cz/item/CS_URS_2023_01/962081131</t>
  </si>
  <si>
    <t>2,06*0,64*2</t>
  </si>
  <si>
    <t>18</t>
  </si>
  <si>
    <t>965081223</t>
  </si>
  <si>
    <t>Bourání podlah z dlaždic bez podkladního lože nebo mazaniny, s jakoukoliv výplní spár keramických nebo xylolitových tl. přes 10 mm plochy přes 1 m2</t>
  </si>
  <si>
    <t>-1737713369</t>
  </si>
  <si>
    <t>https://podminky.urs.cz/item/CS_URS_2023_01/965081223</t>
  </si>
  <si>
    <t>20,75+30,93</t>
  </si>
  <si>
    <t>19</t>
  </si>
  <si>
    <t>965081611</t>
  </si>
  <si>
    <t>Odsekání soklíků včetně otlučení podkladní omítky až na zdivo rovných</t>
  </si>
  <si>
    <t>71753684</t>
  </si>
  <si>
    <t>https://podminky.urs.cz/item/CS_URS_2023_01/965081611</t>
  </si>
  <si>
    <t>18,4+26,15-10</t>
  </si>
  <si>
    <t>20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</si>
  <si>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</si>
  <si>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</si>
  <si>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-425916642</t>
  </si>
  <si>
    <t>https://podminky.urs.cz/item/CS_URS_2023_01/967031132</t>
  </si>
  <si>
    <t>2*12*0,2</t>
  </si>
  <si>
    <t>968072455</t>
  </si>
  <si>
    <t>Vybourání kovových rámů oken s křídly, dveřních zárubní, vrat, stěn, ostění nebo obkladů dveřních zárubní, plochy do 2 m2</t>
  </si>
  <si>
    <t>-84895400</t>
  </si>
  <si>
    <t>https://podminky.urs.cz/item/CS_URS_2023_01/968072455</t>
  </si>
  <si>
    <t>0,9*2*2+0,8*2*2+0,6*2*2</t>
  </si>
  <si>
    <t>22</t>
  </si>
  <si>
    <t>968072456</t>
  </si>
  <si>
    <t>Vybourání kovových rámů oken s křídly, dveřních zárubní, vrat, stěn, ostění nebo obkladů dveřních zárubní, plochy přes 2 m2</t>
  </si>
  <si>
    <t>152269702</t>
  </si>
  <si>
    <t>https://podminky.urs.cz/item/CS_URS_2023_01/968072456</t>
  </si>
  <si>
    <t>1,6*2*1</t>
  </si>
  <si>
    <t>23</t>
  </si>
  <si>
    <t>971033641</t>
  </si>
  <si>
    <t>Vybourání otvorů ve zdivu základovém nebo nadzákladovém z cihel, tvárnic, příčkovek z cihel pálených na maltu vápennou nebo vápenocementovou plochy do 4 m2, tl. do 300 mm</t>
  </si>
  <si>
    <t>1725916414</t>
  </si>
  <si>
    <t>https://podminky.urs.cz/item/CS_URS_2023_01/971033641</t>
  </si>
  <si>
    <t>0,86*2,1*0,19*1</t>
  </si>
  <si>
    <t>24</t>
  </si>
  <si>
    <t>974031135</t>
  </si>
  <si>
    <t>Vysekání rýh ve zdivu cihelném na maltu vápennou nebo vápenocementovou do hl. 50 mm a šířky do 200 mm</t>
  </si>
  <si>
    <t>1323864928</t>
  </si>
  <si>
    <t>https://podminky.urs.cz/item/CS_URS_2023_01/974031135</t>
  </si>
  <si>
    <t>25</t>
  </si>
  <si>
    <t>974042535</t>
  </si>
  <si>
    <t>Vysekání rýh v betonové nebo jiné monolitické dlažbě s betonovým podkladem do hl. 50 mm a šířky do 200 mm</t>
  </si>
  <si>
    <t>1720547852</t>
  </si>
  <si>
    <t>https://podminky.urs.cz/item/CS_URS_2023_01/974042535</t>
  </si>
  <si>
    <t>8,42 "elektrokanál</t>
  </si>
  <si>
    <t>26</t>
  </si>
  <si>
    <t>978013121</t>
  </si>
  <si>
    <t>Otlučení vápenných nebo vápenocementových omítek vnitřních ploch stěn s vyškrabáním spar, s očištěním zdiva, v rozsahu přes 5 do 10 %</t>
  </si>
  <si>
    <t>-1333875378</t>
  </si>
  <si>
    <t>https://podminky.urs.cz/item/CS_URS_2023_01/978013121</t>
  </si>
  <si>
    <t>27</t>
  </si>
  <si>
    <t>978059541</t>
  </si>
  <si>
    <t>Odsekání obkladů stěn včetně otlučení podkladní omítky až na zdivo z obkládaček vnitřních, z jakýchkoliv materiálů, plochy přes 1 m2</t>
  </si>
  <si>
    <t>-2124055092</t>
  </si>
  <si>
    <t>https://podminky.urs.cz/item/CS_URS_2023_01/978059541</t>
  </si>
  <si>
    <t>(2+5+3)*1,55</t>
  </si>
  <si>
    <t>997</t>
  </si>
  <si>
    <t>Přesun sutě</t>
  </si>
  <si>
    <t>28</t>
  </si>
  <si>
    <t>997013151</t>
  </si>
  <si>
    <t>Vnitrostaveništní doprava suti a vybouraných hmot vodorovně do 50 m svisle s omezením mechanizace pro budovy a haly výšky do 6 m</t>
  </si>
  <si>
    <t>t</t>
  </si>
  <si>
    <t>187653828</t>
  </si>
  <si>
    <t>https://podminky.urs.cz/item/CS_URS_2023_01/997013151</t>
  </si>
  <si>
    <t>29</t>
  </si>
  <si>
    <t>997013501</t>
  </si>
  <si>
    <t>Odvoz suti a vybouraných hmot na skládku nebo meziskládku se složením, na vzdálenost do 1 km</t>
  </si>
  <si>
    <t>753259103</t>
  </si>
  <si>
    <t>https://podminky.urs.cz/item/CS_URS_2023_01/997013501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</si>
  <si>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</si>
  <si>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</si>
  <si>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</si>
  <si>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-1895495267</t>
  </si>
  <si>
    <t>https://podminky.urs.cz/item/CS_URS_2023_01/997013509</t>
  </si>
  <si>
    <t>9,743*24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</si>
  <si>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</si>
  <si>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</si>
  <si>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</si>
  <si>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683362226</t>
  </si>
  <si>
    <t>https://podminky.urs.cz/item/CS_URS_2023_01/997013631</t>
  </si>
  <si>
    <t>998</t>
  </si>
  <si>
    <t>Přesun hmot</t>
  </si>
  <si>
    <t>32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</si>
  <si>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</si>
  <si>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</si>
  <si>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-753714141</t>
  </si>
  <si>
    <t>https://podminky.urs.cz/item/CS_URS_2023_01/998011001</t>
  </si>
  <si>
    <t>PSV</t>
  </si>
  <si>
    <t>Práce a dodávky PSV</t>
  </si>
  <si>
    <t>761</t>
  </si>
  <si>
    <t>Konstrukce prosvětlovací</t>
  </si>
  <si>
    <t>33</t>
  </si>
  <si>
    <t>761611113</t>
  </si>
  <si>
    <t>Okna ze skleněných tvárnic zděné rozměr 190 x 190 x 80 mm bezbarvé lesklé dezén vlna</t>
  </si>
  <si>
    <t>1190731998</t>
  </si>
  <si>
    <t>https://podminky.urs.cz/item/CS_URS_2023_01/761611113</t>
  </si>
  <si>
    <t>1,03*0,64*4</t>
  </si>
  <si>
    <t>34</t>
  </si>
  <si>
    <t>998761201</t>
  </si>
  <si>
    <t>Přesun hmot pro konstrukce prosvětlovací stanovený procentní sazbou (%) z ceny vodorovná dopravní vzdálenost do 50 m v objektech výšky do 6 m</t>
  </si>
  <si>
    <t>%</t>
  </si>
  <si>
    <t>416629080</t>
  </si>
  <si>
    <t>https://podminky.urs.cz/item/CS_URS_2023_01/998761201</t>
  </si>
  <si>
    <t>766</t>
  </si>
  <si>
    <t>Konstrukce truhlářské</t>
  </si>
  <si>
    <t>35</t>
  </si>
  <si>
    <t>766-1L/DD</t>
  </si>
  <si>
    <t>Dod+mtz vnitřní dveře 700/1970mm vč. ocel. zárubně, kování, zámek</t>
  </si>
  <si>
    <t>-383608841</t>
  </si>
  <si>
    <t>36</t>
  </si>
  <si>
    <t>766-1P/DD</t>
  </si>
  <si>
    <t>1992976317</t>
  </si>
  <si>
    <t>37</t>
  </si>
  <si>
    <t>766-2L/DD</t>
  </si>
  <si>
    <t>Dod+mtz vnitřní dveře 800/1970mm vč. ocel. zárubně, kování, zámek</t>
  </si>
  <si>
    <t>-1321431963</t>
  </si>
  <si>
    <t>38</t>
  </si>
  <si>
    <t>766-2L/DD-PO</t>
  </si>
  <si>
    <t>Dod+mtz vnitřní dveře 800/1970mm PO vč. ocel. zárubně, kování, zámek, samozavírač</t>
  </si>
  <si>
    <t>-669842354</t>
  </si>
  <si>
    <t>39</t>
  </si>
  <si>
    <t>766-2P/DD</t>
  </si>
  <si>
    <t>1599628842</t>
  </si>
  <si>
    <t>40</t>
  </si>
  <si>
    <t>766-5P/DD</t>
  </si>
  <si>
    <t>Dod+mtz vnitřní dveře 900/1970mm PO vč. ocel. zárubně, kování, zámek, samozavírač, madlo</t>
  </si>
  <si>
    <t>-1129458247</t>
  </si>
  <si>
    <t>41</t>
  </si>
  <si>
    <t>766691914</t>
  </si>
  <si>
    <t>Ostatní práce vyvěšení nebo zavěšení křídel dřevěných dveřních, plochy do 2 m2</t>
  </si>
  <si>
    <t>-1638036702</t>
  </si>
  <si>
    <t>https://podminky.urs.cz/item/CS_URS_2023_01/766691914</t>
  </si>
  <si>
    <t>42</t>
  </si>
  <si>
    <t>766691915</t>
  </si>
  <si>
    <t>Ostatní práce vyvěšení nebo zavěšení křídel dřevěných dveřních, plochy přes 2 m2</t>
  </si>
  <si>
    <t>-40812572</t>
  </si>
  <si>
    <t>https://podminky.urs.cz/item/CS_URS_2023_01/766691915</t>
  </si>
  <si>
    <t>43</t>
  </si>
  <si>
    <t>766-T1</t>
  </si>
  <si>
    <t>Dod+mtz šatní lavice s věšáky jednostranná 1600x1500x360mm</t>
  </si>
  <si>
    <t>-1144733656</t>
  </si>
  <si>
    <t>44</t>
  </si>
  <si>
    <t>766-T4</t>
  </si>
  <si>
    <t>Dod+mtz dřevěná šatní skříňka 600x1900x400mm</t>
  </si>
  <si>
    <t>1549906252</t>
  </si>
  <si>
    <t>45</t>
  </si>
  <si>
    <t>998766201</t>
  </si>
  <si>
    <t>Přesun hmot pro konstrukce truhlářské stanovený procentní sazbou (%) z ceny vodorovná dopravní vzdálenost do 50 m v objektech výšky do 6 m</t>
  </si>
  <si>
    <t>580838168</t>
  </si>
  <si>
    <t>https://podminky.urs.cz/item/CS_URS_2023_01/998766201</t>
  </si>
  <si>
    <t>767</t>
  </si>
  <si>
    <t>Konstrukce zámečnické</t>
  </si>
  <si>
    <t>46</t>
  </si>
  <si>
    <t>767661811</t>
  </si>
  <si>
    <t>Demontáž mříží pevných nebo otevíravých</t>
  </si>
  <si>
    <t>1482991690</t>
  </si>
  <si>
    <t>https://podminky.urs.cz/item/CS_URS_2023_01/767661811</t>
  </si>
  <si>
    <t>2,35*3,2*1</t>
  </si>
  <si>
    <t>47</t>
  </si>
  <si>
    <t>767-Z1</t>
  </si>
  <si>
    <t>Dod+mtz poklop vnitř. revižní šachty plastový nebo kompozitní 600x600mm</t>
  </si>
  <si>
    <t>-890893118</t>
  </si>
  <si>
    <t>48</t>
  </si>
  <si>
    <t>998767201</t>
  </si>
  <si>
    <t>Přesun hmot pro zámečnické konstrukce stanovený procentní sazbou (%) z ceny vodorovná dopravní vzdálenost do 50 m v objektech výšky do 6 m</t>
  </si>
  <si>
    <t>651567750</t>
  </si>
  <si>
    <t>https://podminky.urs.cz/item/CS_URS_2023_01/998767201</t>
  </si>
  <si>
    <t>771</t>
  </si>
  <si>
    <t>Podlahy z dlaždic</t>
  </si>
  <si>
    <t>49</t>
  </si>
  <si>
    <t>771121015</t>
  </si>
  <si>
    <t>Příprava podkladu před provedením dlažby nátěr kontaktní pro nesavé podklady na podlahu</t>
  </si>
  <si>
    <t>-2138831838</t>
  </si>
  <si>
    <t>https://podminky.urs.cz/item/CS_URS_2023_01/771121015</t>
  </si>
  <si>
    <t>51,68 "S2</t>
  </si>
  <si>
    <t>50</t>
  </si>
  <si>
    <t>771151021</t>
  </si>
  <si>
    <t>Příprava podkladu před provedením dlažby samonivelační stěrka min.pevnosti 30 MPa, tloušťky do 3 mm</t>
  </si>
  <si>
    <t>1332511365</t>
  </si>
  <si>
    <t>https://podminky.urs.cz/item/CS_URS_2023_01/771151021</t>
  </si>
  <si>
    <t>51</t>
  </si>
  <si>
    <t>771474113</t>
  </si>
  <si>
    <t>Montáž soklů z dlaždic keramických lepených flexibilním lepidlem rovných, výšky přes 90 do 120 mm</t>
  </si>
  <si>
    <t>-233492354</t>
  </si>
  <si>
    <t>https://podminky.urs.cz/item/CS_URS_2023_01/771474113</t>
  </si>
  <si>
    <t>18,4+26,2-7</t>
  </si>
  <si>
    <t>52</t>
  </si>
  <si>
    <t>771591117</t>
  </si>
  <si>
    <t>Podlahy - dokončovací práce spárování akrylem</t>
  </si>
  <si>
    <t>-571763426</t>
  </si>
  <si>
    <t>https://podminky.urs.cz/item/CS_URS_2023_01/771591117</t>
  </si>
  <si>
    <t>53</t>
  </si>
  <si>
    <t>998771201</t>
  </si>
  <si>
    <t>Přesun hmot pro podlahy z dlaždic stanovený procentní sazbou (%) z ceny vodorovná dopravní vzdálenost do 50 m v objektech výšky do 6 m</t>
  </si>
  <si>
    <t>1632697132</t>
  </si>
  <si>
    <t>https://podminky.urs.cz/item/CS_URS_2023_01/998771201</t>
  </si>
  <si>
    <t>776</t>
  </si>
  <si>
    <t>Podlahy povlakové</t>
  </si>
  <si>
    <t>54</t>
  </si>
  <si>
    <t>776121321</t>
  </si>
  <si>
    <t>Příprava podkladu penetrace neředěná podlah</t>
  </si>
  <si>
    <t>621120280</t>
  </si>
  <si>
    <t>https://podminky.urs.cz/item/CS_URS_2023_01/776121321</t>
  </si>
  <si>
    <t>166,99 "S3</t>
  </si>
  <si>
    <t>55</t>
  </si>
  <si>
    <t>77612132R</t>
  </si>
  <si>
    <t xml:space="preserve">Příprava podkladu podlah -kontaktní můstek </t>
  </si>
  <si>
    <t>-509390003</t>
  </si>
  <si>
    <t>56</t>
  </si>
  <si>
    <t>776141121</t>
  </si>
  <si>
    <t>Příprava podkladu vyrovnání samonivelační stěrkou podlah min.pevnosti 30 MPa, tloušťky do 3 mm</t>
  </si>
  <si>
    <t>1368270244</t>
  </si>
  <si>
    <t>https://podminky.urs.cz/item/CS_URS_2023_01/776141121</t>
  </si>
  <si>
    <t>57</t>
  </si>
  <si>
    <t>776201811</t>
  </si>
  <si>
    <t>Demontáž povlakových podlahovin lepených ručně bez podložky</t>
  </si>
  <si>
    <t>1893213201</t>
  </si>
  <si>
    <t>https://podminky.urs.cz/item/CS_URS_2023_01/776201811</t>
  </si>
  <si>
    <t>58</t>
  </si>
  <si>
    <t>776221111</t>
  </si>
  <si>
    <t>Montáž podlahovin z PVC lepením standardním lepidlem z pásů standardních</t>
  </si>
  <si>
    <t>1139473924</t>
  </si>
  <si>
    <t>https://podminky.urs.cz/item/CS_URS_2023_01/776221111</t>
  </si>
  <si>
    <t>59</t>
  </si>
  <si>
    <t>M</t>
  </si>
  <si>
    <t>28412285</t>
  </si>
  <si>
    <t>krytina podlahová heterogenní tl 2mm</t>
  </si>
  <si>
    <t>819614182</t>
  </si>
  <si>
    <t>166,99</t>
  </si>
  <si>
    <t>166,99*1,05 'Přepočtené koeficientem množství</t>
  </si>
  <si>
    <t>60</t>
  </si>
  <si>
    <t>776410811</t>
  </si>
  <si>
    <t>Demontáž soklíků nebo lišt pryžových nebo plastových</t>
  </si>
  <si>
    <t>-405931305</t>
  </si>
  <si>
    <t>https://podminky.urs.cz/item/CS_URS_2023_01/776410811</t>
  </si>
  <si>
    <t>61</t>
  </si>
  <si>
    <t>776411111</t>
  </si>
  <si>
    <t>Montáž soklíků lepením obvodových, výšky do 80 mm</t>
  </si>
  <si>
    <t>744238505</t>
  </si>
  <si>
    <t>https://podminky.urs.cz/item/CS_URS_2023_01/776411111</t>
  </si>
  <si>
    <t>110,32</t>
  </si>
  <si>
    <t>62</t>
  </si>
  <si>
    <t>28411009</t>
  </si>
  <si>
    <t>lišta soklová PVC 18x80mm</t>
  </si>
  <si>
    <t>-430695377</t>
  </si>
  <si>
    <t>110,32*1,03 'Přepočtené koeficientem množství</t>
  </si>
  <si>
    <t>63</t>
  </si>
  <si>
    <t>776421312</t>
  </si>
  <si>
    <t>Montáž lišt přechodových šroubovaných</t>
  </si>
  <si>
    <t>-1914013323</t>
  </si>
  <si>
    <t>https://podminky.urs.cz/item/CS_URS_2023_01/776421312</t>
  </si>
  <si>
    <t>0,9+0,8</t>
  </si>
  <si>
    <t>64</t>
  </si>
  <si>
    <t>55343120</t>
  </si>
  <si>
    <t>profil přechodový Al vrtaný 30mm stříbro</t>
  </si>
  <si>
    <t>1235504898</t>
  </si>
  <si>
    <t>1,7</t>
  </si>
  <si>
    <t>65</t>
  </si>
  <si>
    <t>998776201</t>
  </si>
  <si>
    <t>Přesun hmot pro podlahy povlakové stanovený procentní sazbou (%) z ceny vodorovná dopravní vzdálenost do 50 m v objektech výšky do 6 m</t>
  </si>
  <si>
    <t>-1788077</t>
  </si>
  <si>
    <t>https://podminky.urs.cz/item/CS_URS_2023_01/998776201</t>
  </si>
  <si>
    <t>781</t>
  </si>
  <si>
    <t>Dokončovací práce - obklady</t>
  </si>
  <si>
    <t>66</t>
  </si>
  <si>
    <t>781121011</t>
  </si>
  <si>
    <t>Příprava podkladu před provedením obkladu nátěr penetrační na stěnu</t>
  </si>
  <si>
    <t>-95707187</t>
  </si>
  <si>
    <t>https://podminky.urs.cz/item/CS_URS_2023_01/781121011</t>
  </si>
  <si>
    <t>67</t>
  </si>
  <si>
    <t>781474113</t>
  </si>
  <si>
    <t>Montáž obkladů vnitřních stěn z dlaždic keramických lepených flexibilním lepidlem maloformátových hladkých přes 12 do 19 ks/m2</t>
  </si>
  <si>
    <t>2012985972</t>
  </si>
  <si>
    <t>https://podminky.urs.cz/item/CS_URS_2023_01/781474113</t>
  </si>
  <si>
    <t>2*1,55+5*1,5</t>
  </si>
  <si>
    <t>68</t>
  </si>
  <si>
    <t>59761071</t>
  </si>
  <si>
    <t>obklad keramický hladký přes 12 do 19ks/m2</t>
  </si>
  <si>
    <t>-983617182</t>
  </si>
  <si>
    <t>10,6</t>
  </si>
  <si>
    <t>10,6*1,08 'Přepočtené koeficientem množství</t>
  </si>
  <si>
    <t>69</t>
  </si>
  <si>
    <t>781494111</t>
  </si>
  <si>
    <t>Obklad - dokončující práce profily ukončovací plastové lepené flexibilním lepidlem rohové</t>
  </si>
  <si>
    <t>-2144196392</t>
  </si>
  <si>
    <t>https://podminky.urs.cz/item/CS_URS_2023_01/781494111</t>
  </si>
  <si>
    <t>1,55*2+1,5*2</t>
  </si>
  <si>
    <t>70</t>
  </si>
  <si>
    <t>781494511</t>
  </si>
  <si>
    <t>Obklad - dokončující práce profily ukončovací plastové lepené flexibilním lepidlem ukončovací</t>
  </si>
  <si>
    <t>-662558662</t>
  </si>
  <si>
    <t>https://podminky.urs.cz/item/CS_URS_2023_01/781494511</t>
  </si>
  <si>
    <t>2+5</t>
  </si>
  <si>
    <t>71</t>
  </si>
  <si>
    <t>998781201</t>
  </si>
  <si>
    <t>Přesun hmot pro obklady keramické stanovený procentní sazbou (%) z ceny vodorovná dopravní vzdálenost do 50 m v objektech výšky do 6 m</t>
  </si>
  <si>
    <t>320030877</t>
  </si>
  <si>
    <t>https://podminky.urs.cz/item/CS_URS_2023_01/998781201</t>
  </si>
  <si>
    <t>783</t>
  </si>
  <si>
    <t>Dokončovací práce - nátěry</t>
  </si>
  <si>
    <t>72</t>
  </si>
  <si>
    <t>783314101</t>
  </si>
  <si>
    <t>Základní nátěr zámečnických konstrukcí jednonásobný syntetický</t>
  </si>
  <si>
    <t>1698092533</t>
  </si>
  <si>
    <t>https://podminky.urs.cz/item/CS_URS_2023_01/783314101</t>
  </si>
  <si>
    <t>4,9*0,2*1+4,7*0,2*2+4,8*0,2*4 "zárubně</t>
  </si>
  <si>
    <t>73</t>
  </si>
  <si>
    <t>783317101</t>
  </si>
  <si>
    <t>Krycí nátěr (email) zámečnických konstrukcí jednonásobný syntetický standardní</t>
  </si>
  <si>
    <t>1175636008</t>
  </si>
  <si>
    <t>https://podminky.urs.cz/item/CS_URS_2023_01/783317101</t>
  </si>
  <si>
    <t>6,7*2 "zárubně</t>
  </si>
  <si>
    <t>784</t>
  </si>
  <si>
    <t>Dokončovací práce - malby a tapety</t>
  </si>
  <si>
    <t>74</t>
  </si>
  <si>
    <t>784121001</t>
  </si>
  <si>
    <t>Oškrabání malby v místnostech výšky do 3,80 m</t>
  </si>
  <si>
    <t>-223106426</t>
  </si>
  <si>
    <t>https://podminky.urs.cz/item/CS_URS_2023_01/784121001</t>
  </si>
  <si>
    <t>218,67 "strop</t>
  </si>
  <si>
    <t>455,576 "stěny</t>
  </si>
  <si>
    <t>75</t>
  </si>
  <si>
    <t>784181121</t>
  </si>
  <si>
    <t>Penetrace podkladu jednonásobná hloubková akrylátová bezbarvá v místnostech výšky do 3,80 m</t>
  </si>
  <si>
    <t>-896634730</t>
  </si>
  <si>
    <t>https://podminky.urs.cz/item/CS_URS_2023_01/784181121</t>
  </si>
  <si>
    <t>455,576+29,44 "stěny</t>
  </si>
  <si>
    <t>76</t>
  </si>
  <si>
    <t>784211101</t>
  </si>
  <si>
    <t>Malby z malířských směsí oděruvzdorných za mokra dvojnásobné, bílé za mokra oděruvzdorné výborně v místnostech výšky do 3,80 m</t>
  </si>
  <si>
    <t>-8556646</t>
  </si>
  <si>
    <t>https://podminky.urs.cz/item/CS_URS_2023_01/784211101</t>
  </si>
  <si>
    <t>455,576+29,44-45,32*1,5 "stěny</t>
  </si>
  <si>
    <t>77</t>
  </si>
  <si>
    <t>784660101</t>
  </si>
  <si>
    <t>Linkrustace s vrchním nátěrem latexovým v místnostech výšky do 3,80 m</t>
  </si>
  <si>
    <t>-431941658</t>
  </si>
  <si>
    <t>https://podminky.urs.cz/item/CS_URS_2023_01/784660101</t>
  </si>
  <si>
    <t>45,32*1,5 "stěny</t>
  </si>
  <si>
    <t>03 - Zdravotechnika</t>
  </si>
  <si>
    <t>DOPOČTY PRIRAZEK - DOPOČTY PRIRAZEK</t>
  </si>
  <si>
    <t>IZOLACE TEPELNE - IZOLACE TEPELNE</t>
  </si>
  <si>
    <t>VNITRNI KANALIZACE - VNITRNI KANALIZACE</t>
  </si>
  <si>
    <t>VNITRNI VODOVOD - VNITRNI VODOVOD</t>
  </si>
  <si>
    <t>ZARIZOVACI PREDMETY - ZARIZOVACI PREDMETY</t>
  </si>
  <si>
    <t>DOPOČTY PRIRAZEK</t>
  </si>
  <si>
    <t>C0941/01</t>
  </si>
  <si>
    <t>Vrn HSV - zednické výpomoce</t>
  </si>
  <si>
    <t>kpl</t>
  </si>
  <si>
    <t>1105837088</t>
  </si>
  <si>
    <t>C0942</t>
  </si>
  <si>
    <t>VRN HSV - mimostaveništní doprava 2,3%</t>
  </si>
  <si>
    <t>TKč</t>
  </si>
  <si>
    <t>-468327604</t>
  </si>
  <si>
    <t>IZOLACE TEPELNE</t>
  </si>
  <si>
    <t>C71346-2112/99</t>
  </si>
  <si>
    <t>Izol potrubí skruž PE spona DN 20</t>
  </si>
  <si>
    <t>266699674</t>
  </si>
  <si>
    <t xml:space="preserve">6+6.5+1+6+6                                       </t>
  </si>
  <si>
    <t>28770192</t>
  </si>
  <si>
    <t>Izolace PE návlek.D 22/5</t>
  </si>
  <si>
    <t>1506475679</t>
  </si>
  <si>
    <t>28770193</t>
  </si>
  <si>
    <t>Izolace PE návlek.D 22/13</t>
  </si>
  <si>
    <t>-1728472790</t>
  </si>
  <si>
    <t xml:space="preserve">6.5+1                                             </t>
  </si>
  <si>
    <t>28770194</t>
  </si>
  <si>
    <t>Izolace PE návlek.D 22/20</t>
  </si>
  <si>
    <t>-1329036373</t>
  </si>
  <si>
    <t xml:space="preserve">6+6                                               </t>
  </si>
  <si>
    <t>C71346-2113/99</t>
  </si>
  <si>
    <t>Izol potrubí skruž PE spona DN 25</t>
  </si>
  <si>
    <t>1263508529</t>
  </si>
  <si>
    <t xml:space="preserve">1.5+1.5+4                                         </t>
  </si>
  <si>
    <t>28770203</t>
  </si>
  <si>
    <t>Izolace PE návlek.D 28/5</t>
  </si>
  <si>
    <t>-462204958</t>
  </si>
  <si>
    <t>28770205</t>
  </si>
  <si>
    <t>Izolace PE návlek.D 28/13</t>
  </si>
  <si>
    <t>-1722599422</t>
  </si>
  <si>
    <t xml:space="preserve">1.5+4                                             </t>
  </si>
  <si>
    <t>C71346-2115/99</t>
  </si>
  <si>
    <t>Izol potrubí skruž PE spona DN 40</t>
  </si>
  <si>
    <t>718653577</t>
  </si>
  <si>
    <t>28770197</t>
  </si>
  <si>
    <t>Izolace PE návlek. D 42/9</t>
  </si>
  <si>
    <t>-1245903939</t>
  </si>
  <si>
    <t>C99871-3101</t>
  </si>
  <si>
    <t>Přesun hm izol.tepel.výška 6m *</t>
  </si>
  <si>
    <t>1269134145</t>
  </si>
  <si>
    <t>VNITRNI KANALIZACE</t>
  </si>
  <si>
    <t>55241541</t>
  </si>
  <si>
    <t>Přechodka litina/PPs HTUG DN 50</t>
  </si>
  <si>
    <t>ks</t>
  </si>
  <si>
    <t>-1187315816</t>
  </si>
  <si>
    <t>C72114-0912/01</t>
  </si>
  <si>
    <t>Propoj.stav.lit.potr.DN 50</t>
  </si>
  <si>
    <t>1662980569</t>
  </si>
  <si>
    <t>C72114-0913</t>
  </si>
  <si>
    <t>Potrubí lit odpadní propojení DN 70</t>
  </si>
  <si>
    <t>1049814763</t>
  </si>
  <si>
    <t>55241543</t>
  </si>
  <si>
    <t>Přechodka litina/PPs HTUG DN 75</t>
  </si>
  <si>
    <t>-1915187382</t>
  </si>
  <si>
    <t>C72117-0907</t>
  </si>
  <si>
    <t>Potrubí PVC odpadní vsaz odb D 75</t>
  </si>
  <si>
    <t>969087180</t>
  </si>
  <si>
    <t>C72117-1803</t>
  </si>
  <si>
    <t>Dmtž potrubí PVC-D 75</t>
  </si>
  <si>
    <t>-436555594</t>
  </si>
  <si>
    <t>C72117-4024/98</t>
  </si>
  <si>
    <t>Potrubí z PP HT Systém odpadní hrdlové DN 70</t>
  </si>
  <si>
    <t>-1789580934</t>
  </si>
  <si>
    <t>C72117-4042/98</t>
  </si>
  <si>
    <t>Potrubí z PP HT Systém připojovací hrdlové DN 40</t>
  </si>
  <si>
    <t>-869086841</t>
  </si>
  <si>
    <t>C72117-4043/98</t>
  </si>
  <si>
    <t>Potrubí z PP HT Systém připojovací hrdlové DN 50</t>
  </si>
  <si>
    <t>821669451</t>
  </si>
  <si>
    <t>2,5</t>
  </si>
  <si>
    <t>C72117-4044/98</t>
  </si>
  <si>
    <t>Potrubí z PP HT Systém připojovací hrdlové DN 70</t>
  </si>
  <si>
    <t>-910881680</t>
  </si>
  <si>
    <t>28770270</t>
  </si>
  <si>
    <t>Čisticí kus HT D 75mm</t>
  </si>
  <si>
    <t>-1010443949</t>
  </si>
  <si>
    <t>C72119-4104</t>
  </si>
  <si>
    <t>Vyvedení kanal výpustek D 40</t>
  </si>
  <si>
    <t>1761546084</t>
  </si>
  <si>
    <t>C72129-0111</t>
  </si>
  <si>
    <t>Zkouška těs kanal vodou -DN 125</t>
  </si>
  <si>
    <t>1031372299</t>
  </si>
  <si>
    <t xml:space="preserve">1+6+2.5+2                                         </t>
  </si>
  <si>
    <t>C72129-0821</t>
  </si>
  <si>
    <t>Dmtž kanaliz přesun hmot -6m</t>
  </si>
  <si>
    <t>-1236673936</t>
  </si>
  <si>
    <t>C99872-1101</t>
  </si>
  <si>
    <t>Přesun hm kanalizace výška 6m *</t>
  </si>
  <si>
    <t>1096518395</t>
  </si>
  <si>
    <t>VNITRNI VODOVOD</t>
  </si>
  <si>
    <t>C72217-0804</t>
  </si>
  <si>
    <t>Dmtž potrubí PH -D50</t>
  </si>
  <si>
    <t>1160899806</t>
  </si>
  <si>
    <t>C72217-0911</t>
  </si>
  <si>
    <t>Potrubí rPE vsaz odboč D 32</t>
  </si>
  <si>
    <t>437864524</t>
  </si>
  <si>
    <t>C72217-0914</t>
  </si>
  <si>
    <t>Potrubí rPE vsaz odboč -D 63</t>
  </si>
  <si>
    <t>-1023844277</t>
  </si>
  <si>
    <t>C72217-0942</t>
  </si>
  <si>
    <t>Potrubí PPr spojka K 285 G 1/2</t>
  </si>
  <si>
    <t>736834298</t>
  </si>
  <si>
    <t>C72217-0943</t>
  </si>
  <si>
    <t>Potrubí rPE spojka K 285 G 3/4"</t>
  </si>
  <si>
    <t>-1756905299</t>
  </si>
  <si>
    <t>C72217-0945</t>
  </si>
  <si>
    <t>Potrubí rPE spojka K 285 G 5/4</t>
  </si>
  <si>
    <t>1986086414</t>
  </si>
  <si>
    <t>C72219-0401</t>
  </si>
  <si>
    <t>Upev vypust DN 15</t>
  </si>
  <si>
    <t>-1851919950</t>
  </si>
  <si>
    <t xml:space="preserve">8*2                                               </t>
  </si>
  <si>
    <t>C72222-0121</t>
  </si>
  <si>
    <t>Nástěnka K 247 G 1/2</t>
  </si>
  <si>
    <t>par</t>
  </si>
  <si>
    <t>590496728</t>
  </si>
  <si>
    <t>C72223-9101</t>
  </si>
  <si>
    <t>Mtž vodov armatur 2závit G 1/2</t>
  </si>
  <si>
    <t>-327933840</t>
  </si>
  <si>
    <t>55121192</t>
  </si>
  <si>
    <t>Kulový kohout G 1/2"</t>
  </si>
  <si>
    <t>2013730508</t>
  </si>
  <si>
    <t>C72223-9102</t>
  </si>
  <si>
    <t>Mtž vodov armatur 2závit G 3/4</t>
  </si>
  <si>
    <t>-1203035069</t>
  </si>
  <si>
    <t>55121203</t>
  </si>
  <si>
    <t>Kohouty kulové G 3/4"</t>
  </si>
  <si>
    <t>303469039</t>
  </si>
  <si>
    <t>C72223-9104</t>
  </si>
  <si>
    <t>Mtž vodov armatur 2závit G 5/4</t>
  </si>
  <si>
    <t>-853290860</t>
  </si>
  <si>
    <t>55121194</t>
  </si>
  <si>
    <t>Kulový kohout G 5/4"</t>
  </si>
  <si>
    <t>-1152676175</t>
  </si>
  <si>
    <t>C72229-0226</t>
  </si>
  <si>
    <t>Zkouška tlak potr -DN 50</t>
  </si>
  <si>
    <t>-611074394</t>
  </si>
  <si>
    <t xml:space="preserve">6+1.5+4+19.5+5.5+4                                </t>
  </si>
  <si>
    <t>C72229-0234</t>
  </si>
  <si>
    <t>Proplach a dezinfekce -DN 80</t>
  </si>
  <si>
    <t>1957526954</t>
  </si>
  <si>
    <t>C72229-0821</t>
  </si>
  <si>
    <t>Dmtž vodovod přesun výška -6m</t>
  </si>
  <si>
    <t>-1041694479</t>
  </si>
  <si>
    <t>C99872-2101</t>
  </si>
  <si>
    <t>Přesun hm vodovod výška 6m *</t>
  </si>
  <si>
    <t>-741909016</t>
  </si>
  <si>
    <t>R72217-1221/02</t>
  </si>
  <si>
    <t xml:space="preserve">Potrubí PPR D 20/2,8 PN 16 </t>
  </si>
  <si>
    <t>465302290</t>
  </si>
  <si>
    <t xml:space="preserve">0.8+1.8+3.4 " v drážce                                      </t>
  </si>
  <si>
    <t>R72217-1221/03</t>
  </si>
  <si>
    <t>Potrubí PPR s Al fólií D20x2,8 PN 16</t>
  </si>
  <si>
    <t>281374340</t>
  </si>
  <si>
    <t xml:space="preserve">teplá v drážce                                    </t>
  </si>
  <si>
    <t xml:space="preserve">0.8+1.7+0.7+3.3                                   </t>
  </si>
  <si>
    <t xml:space="preserve">teplá v podlaze                                   </t>
  </si>
  <si>
    <t xml:space="preserve">6                                                 </t>
  </si>
  <si>
    <t xml:space="preserve">cirkulace v drážce                                </t>
  </si>
  <si>
    <t xml:space="preserve">1                                                 </t>
  </si>
  <si>
    <t xml:space="preserve">cirkulace v podlaze                               </t>
  </si>
  <si>
    <t>R72217-1222/01</t>
  </si>
  <si>
    <t xml:space="preserve">Potrubí PPR D 25/3,5 PN 16 </t>
  </si>
  <si>
    <t>860612452</t>
  </si>
  <si>
    <t xml:space="preserve">1.5  " v drážce                                             </t>
  </si>
  <si>
    <t>R72217-1222/03</t>
  </si>
  <si>
    <t>Potrubí PPR s Al fólií D25x3,5 PN 16</t>
  </si>
  <si>
    <t>-179725618</t>
  </si>
  <si>
    <t xml:space="preserve">1.5                                               </t>
  </si>
  <si>
    <t xml:space="preserve">4                                                 </t>
  </si>
  <si>
    <t>R72217-1224/02</t>
  </si>
  <si>
    <t xml:space="preserve">Potrubí PPR D 40/5,6 PN16 </t>
  </si>
  <si>
    <t>-1427955023</t>
  </si>
  <si>
    <t xml:space="preserve">4  " v drážce                                               </t>
  </si>
  <si>
    <t>R72217-1224/05</t>
  </si>
  <si>
    <t>Potrubí PPR s Al fólií D40/5,5 PN 16</t>
  </si>
  <si>
    <t>-949183871</t>
  </si>
  <si>
    <t>ZARIZOVACI PREDMETY</t>
  </si>
  <si>
    <t>C72521-0821</t>
  </si>
  <si>
    <t>Dmtž umyvadlo dit,ocel,lit</t>
  </si>
  <si>
    <t>soub</t>
  </si>
  <si>
    <t>619134187</t>
  </si>
  <si>
    <t>C72521-9401</t>
  </si>
  <si>
    <t>Mtž umyvadel du na šroub do zdi</t>
  </si>
  <si>
    <t>-393519762</t>
  </si>
  <si>
    <t>64297129</t>
  </si>
  <si>
    <t>Umyvadlo ker.š.55cm</t>
  </si>
  <si>
    <t>-1505570973</t>
  </si>
  <si>
    <t>C72559-0811</t>
  </si>
  <si>
    <t>Dmtž zaříz předmět přesun vyska-6m</t>
  </si>
  <si>
    <t>1693125885</t>
  </si>
  <si>
    <t>C72581-0401</t>
  </si>
  <si>
    <t>Ventil rohový -trub T 66 G 1/2</t>
  </si>
  <si>
    <t>-5688623</t>
  </si>
  <si>
    <t>C72582-0801</t>
  </si>
  <si>
    <t>Dmtž baterie nástěn</t>
  </si>
  <si>
    <t>907632922</t>
  </si>
  <si>
    <t>C72582-9301</t>
  </si>
  <si>
    <t>Mtž baterie umyv a dřez stojánkG1/2</t>
  </si>
  <si>
    <t>-263049941</t>
  </si>
  <si>
    <t>55198689</t>
  </si>
  <si>
    <t>Baterie stoj.umyvadlová s odpad soupravou</t>
  </si>
  <si>
    <t>967324369</t>
  </si>
  <si>
    <t>C72586-9101</t>
  </si>
  <si>
    <t>Mtž uzávěrka zápach -D 40 umyv</t>
  </si>
  <si>
    <t>1157490687</t>
  </si>
  <si>
    <t>55196150</t>
  </si>
  <si>
    <t>Sifon umyvadlovy chrom DN 40m</t>
  </si>
  <si>
    <t>-1351109656</t>
  </si>
  <si>
    <t>C72598-0113</t>
  </si>
  <si>
    <t>Dvířka T 3622 z PH 30/30</t>
  </si>
  <si>
    <t>738144304</t>
  </si>
  <si>
    <t>C72598-0122</t>
  </si>
  <si>
    <t>Dvířka T 3622 z PH 15/30</t>
  </si>
  <si>
    <t>1375670050</t>
  </si>
  <si>
    <t>C99872-5101</t>
  </si>
  <si>
    <t>Zařiz předm přesun hmot výška -6m</t>
  </si>
  <si>
    <t>-1348537896</t>
  </si>
  <si>
    <t>04 - Vytápění</t>
  </si>
  <si>
    <t xml:space="preserve">1 - Demontáže </t>
  </si>
  <si>
    <t xml:space="preserve">2 - Rozvody potrubí </t>
  </si>
  <si>
    <t xml:space="preserve">3 - Armatury </t>
  </si>
  <si>
    <t xml:space="preserve">4 - Otopná tělesa </t>
  </si>
  <si>
    <t>5 - Ostatní práce</t>
  </si>
  <si>
    <t xml:space="preserve">Demontáže </t>
  </si>
  <si>
    <t>Pol1</t>
  </si>
  <si>
    <t>Demontáž článkových litinových otopných těles , 192 článků typu 500/200 , otopná plocha celkem 51,8 m2</t>
  </si>
  <si>
    <t>-1887213901</t>
  </si>
  <si>
    <t>Pol2</t>
  </si>
  <si>
    <t>Demontáž konzol pro uchycení článkových litinových otopných těles</t>
  </si>
  <si>
    <t>1575786585</t>
  </si>
  <si>
    <t>Pol3</t>
  </si>
  <si>
    <t>Demontáž armatur se 2 závity G 1/2"</t>
  </si>
  <si>
    <t>-1106883292</t>
  </si>
  <si>
    <t>Pol4</t>
  </si>
  <si>
    <t>Demontáž armatur se 2 závity G 3/4"</t>
  </si>
  <si>
    <t>1697085554</t>
  </si>
  <si>
    <t>Pol5</t>
  </si>
  <si>
    <t>Demontáž ocelového potrubí do DN 32</t>
  </si>
  <si>
    <t>1051597532</t>
  </si>
  <si>
    <t>Pol6</t>
  </si>
  <si>
    <t>Odstranění nátěrů potrubí do DN 50</t>
  </si>
  <si>
    <t>-1828458075</t>
  </si>
  <si>
    <t>Pol7</t>
  </si>
  <si>
    <t>Demontáž ostatní (vypuštění otopné vody apod.)</t>
  </si>
  <si>
    <t>945761294</t>
  </si>
  <si>
    <t xml:space="preserve">Rozvody potrubí </t>
  </si>
  <si>
    <t>Pol10</t>
  </si>
  <si>
    <t>Napojení na stávající potrubí ÚT (včetně návarku nebo zhotovení závitu ve stáv. potrubí)</t>
  </si>
  <si>
    <t>1005113762</t>
  </si>
  <si>
    <t>Pol8</t>
  </si>
  <si>
    <t>Měděné potrubí (tvrdá měď) 18 × 1,0 mm</t>
  </si>
  <si>
    <t>1934362630</t>
  </si>
  <si>
    <t>Pol9</t>
  </si>
  <si>
    <t>Tvarovky (kolena , přechody , redukce apod.)</t>
  </si>
  <si>
    <t>135530640</t>
  </si>
  <si>
    <t xml:space="preserve">Armatury </t>
  </si>
  <si>
    <t>Pol11</t>
  </si>
  <si>
    <t>Termostatický ventil přímý , dvouregulační 1/2" , přednastavitelná hodnoty kv , materiál niklovaná mosaz , PN 10</t>
  </si>
  <si>
    <t>534467532</t>
  </si>
  <si>
    <t>Pol12</t>
  </si>
  <si>
    <t>Regulační šroubení přímé 1/2" , materiál niklovaná mosaz , PN 10</t>
  </si>
  <si>
    <t>-1656482734</t>
  </si>
  <si>
    <t>Pol13</t>
  </si>
  <si>
    <t>Termostatická hlavice - kapalinová , plastová hlava - mosazná matice , M 30x1,5 , rozsah 6,5÷28°C , s možností aretace na požadovanou teplotu</t>
  </si>
  <si>
    <t>-1791308876</t>
  </si>
  <si>
    <t>Pol14</t>
  </si>
  <si>
    <t>Vypouštěcí kulový kohout s páčkou - G 1/2" , vnější závit , PN 10</t>
  </si>
  <si>
    <t>2076277931</t>
  </si>
  <si>
    <t>Pol15</t>
  </si>
  <si>
    <t>Ostatní drobný montážní nespecifikovaný materiál (vsuvky , redukce apod.)</t>
  </si>
  <si>
    <t>136510579</t>
  </si>
  <si>
    <t xml:space="preserve">Otopná tělesa </t>
  </si>
  <si>
    <t>Pol16</t>
  </si>
  <si>
    <t>Ocelové deskové těleso typ KLASIK 21 R 500/1200 (odstín: bílá RAL 9016) , výška 554 mm , rozteč připojení 500 mm , hloubka 66 mm , délka 1200 mm , výkon 1452 W dle normy EN 442 ΔT 50 (75/65/20°C)</t>
  </si>
  <si>
    <t>-1240855300</t>
  </si>
  <si>
    <t>Pol17</t>
  </si>
  <si>
    <t>Ocelové deskové těleso typ KLASIK 21 R 500/1400 (odstín: bílá RAL 9016) , výška 554 mm , rozteč připojení 500 mm , hloubka 66 mm , délka 1400 mm , výkon 1694 W dle normy EN 442 ΔT 50 (75/65/20°C)</t>
  </si>
  <si>
    <t>-1791855918</t>
  </si>
  <si>
    <t>Pol18</t>
  </si>
  <si>
    <t>Navrtávací konzola (kovové díly pozinkovány , pro upevnění ve vzdálenosti až 100 mm od stěny (sada obsahuje 2x konzolu))</t>
  </si>
  <si>
    <t>sada</t>
  </si>
  <si>
    <t>1965990304</t>
  </si>
  <si>
    <t>Ostatní práce</t>
  </si>
  <si>
    <t>783 42 4340</t>
  </si>
  <si>
    <t>Nátěry syntetické potrubí do DN 50 - dvojnásobný s 1× emailováním</t>
  </si>
  <si>
    <t>1691355480</t>
  </si>
  <si>
    <t>Pol19</t>
  </si>
  <si>
    <t>Přesun hmot pro vytápění</t>
  </si>
  <si>
    <t>Kč</t>
  </si>
  <si>
    <t>-138990005</t>
  </si>
  <si>
    <t>Pol20</t>
  </si>
  <si>
    <t>Topná a tlaková zkouška</t>
  </si>
  <si>
    <t>-1924065461</t>
  </si>
  <si>
    <t>Pol21</t>
  </si>
  <si>
    <t>Stavební přípomocné práce (začištění po demontáži stávajících konzol)</t>
  </si>
  <si>
    <t>-511212068</t>
  </si>
  <si>
    <t>Pol22</t>
  </si>
  <si>
    <t>Mimostaveništní doprava</t>
  </si>
  <si>
    <t>2046034142</t>
  </si>
  <si>
    <t>05 - Silnoproud</t>
  </si>
  <si>
    <t>D1 - Dodávka komponent</t>
  </si>
  <si>
    <t>D10 - Montáž komponentů zdravotní signalizace</t>
  </si>
  <si>
    <t>D11 - Stavební přípomoce</t>
  </si>
  <si>
    <t>D2 - Montáž komponent + přepojení stávajících zařízení</t>
  </si>
  <si>
    <t>D3 - Dodávka tras</t>
  </si>
  <si>
    <t>D4 - Montáž tras</t>
  </si>
  <si>
    <t>D5 - Dodávka kabeláže</t>
  </si>
  <si>
    <t>D6 - Montáž kabeláže</t>
  </si>
  <si>
    <t>D7 - Dodávka rozvaděče</t>
  </si>
  <si>
    <t>D8 - Montáž rozvaděče</t>
  </si>
  <si>
    <t>D9 - Dodávka komponentů zdravotní signalizace</t>
  </si>
  <si>
    <t>D1</t>
  </si>
  <si>
    <t>Dodávka komponent</t>
  </si>
  <si>
    <t>34551615R01</t>
  </si>
  <si>
    <t>Zásuvka jednonásobná, chráněná, s clonkami, s bezšroub. svorkami230V/16A, bílá  + rámeček</t>
  </si>
  <si>
    <t>1589251744</t>
  </si>
  <si>
    <t>34551615R03</t>
  </si>
  <si>
    <t>Zásuvka jednonásobná, chráněná, s víčkem s bezšroub. svorkami230V/16A, bílá  IP44</t>
  </si>
  <si>
    <t>404786809</t>
  </si>
  <si>
    <t>34551615R02</t>
  </si>
  <si>
    <t>Zásuvka jednonásobná, chráněná, s clonkami, s bezšroub. svorkami230V/16A, bílá  s ochranou před přepětím + rámeček</t>
  </si>
  <si>
    <t>1524851079</t>
  </si>
  <si>
    <t>34551615R01Kr</t>
  </si>
  <si>
    <t>Zásuvka jednonásobná do podl.krabice, chráněná, s clonkami, s bezšroub. Svorkami 230V/16A, bílá (modul45x45mm)</t>
  </si>
  <si>
    <t>-560211044</t>
  </si>
  <si>
    <t>34551622R</t>
  </si>
  <si>
    <t>Zásuvka dvojtá 230V/16A, otočené zdířky, s ochranným kolíkem                                        s clonkami</t>
  </si>
  <si>
    <t>-765812415</t>
  </si>
  <si>
    <t>000000R001</t>
  </si>
  <si>
    <t>Závěsné/přisazené, LED svítidlo, leštěná AL mřížka                                                     1 x LED, 26W, 3050lm, Ra80, 4000K</t>
  </si>
  <si>
    <t>-1408507110</t>
  </si>
  <si>
    <t>000000R002</t>
  </si>
  <si>
    <t>Přisazené/závěsné, LED svítidlo, opálový kryt                                                                 1 x LED, 26W, 3300lm, Ra80, 4000K</t>
  </si>
  <si>
    <t>1262310050</t>
  </si>
  <si>
    <t>000000R005</t>
  </si>
  <si>
    <t>Přisazené/závěsné, čtvercové LED svítidlo, opálový kryt                                          1 x LED, 36W, 4300lm, Ra80, 4000K</t>
  </si>
  <si>
    <t>670642338</t>
  </si>
  <si>
    <t>000000R007</t>
  </si>
  <si>
    <t>Přisazené LED Svítidlo s vypínačem,                                                                                                     1 x LED, 20W, 2200lm, Ra80, 4000K</t>
  </si>
  <si>
    <t>-1290132690</t>
  </si>
  <si>
    <t>000000R004</t>
  </si>
  <si>
    <t>ZAVESNY SYSTEM LANKA TVAR Y</t>
  </si>
  <si>
    <t>-1341427614</t>
  </si>
  <si>
    <t>34535400R</t>
  </si>
  <si>
    <t>Strojek spínače 1pólového řaz.1</t>
  </si>
  <si>
    <t>-390288970</t>
  </si>
  <si>
    <t>34535406R</t>
  </si>
  <si>
    <t>Strojek přepínače střídavého, řaz.6</t>
  </si>
  <si>
    <t>1597430656</t>
  </si>
  <si>
    <t>34571511R</t>
  </si>
  <si>
    <t>Krabice přístrojová kruhová KP 68/2 d 74x30 mm</t>
  </si>
  <si>
    <t>354403093</t>
  </si>
  <si>
    <t>34536490R</t>
  </si>
  <si>
    <t>Kryt spínače</t>
  </si>
  <si>
    <t>-1043749526</t>
  </si>
  <si>
    <t>34536700R</t>
  </si>
  <si>
    <t>Rámeček pro spínače</t>
  </si>
  <si>
    <t>-1318583958</t>
  </si>
  <si>
    <t>D10</t>
  </si>
  <si>
    <t>Montáž komponentů zdravotní signalizace</t>
  </si>
  <si>
    <t>000000R0ZS01M</t>
  </si>
  <si>
    <t>Montáž celé sestavy zdravotní signalizace pro jedno WC, dle rozsahu v dodávce, kompletní zprovoznění a odzkoušení.</t>
  </si>
  <si>
    <t>1904499293</t>
  </si>
  <si>
    <t>D11</t>
  </si>
  <si>
    <t>Stavební přípomoce</t>
  </si>
  <si>
    <t>460680022R00</t>
  </si>
  <si>
    <t>Průraz zdivem v cihlové zdi tloušťky 30 cm</t>
  </si>
  <si>
    <t>-1875548370</t>
  </si>
  <si>
    <t>460680402RV1</t>
  </si>
  <si>
    <t>Vysekání kapsy 10x10x8cm pro krabice v cihlové zdi</t>
  </si>
  <si>
    <t>924224259</t>
  </si>
  <si>
    <t>460680593RV1</t>
  </si>
  <si>
    <t>Vysekání drážky 5x7cm pro kabely v cihlové zdi</t>
  </si>
  <si>
    <t>-100715941</t>
  </si>
  <si>
    <t>460710043RV1</t>
  </si>
  <si>
    <t>Zahození a omítnutí drážky 5x7cm</t>
  </si>
  <si>
    <t>532114676</t>
  </si>
  <si>
    <t>460941311</t>
  </si>
  <si>
    <t>Vyplnění rýh vyplnění a omítnutí rýh v betonových podlahách a mazaninách hloubky do 5 cm a šířky do 5 cm</t>
  </si>
  <si>
    <t>-424202738</t>
  </si>
  <si>
    <t>58541250R</t>
  </si>
  <si>
    <t>Sádra stavební bilá 1 kg</t>
  </si>
  <si>
    <t>kg</t>
  </si>
  <si>
    <t>1527127924</t>
  </si>
  <si>
    <t>784 95-0030.RAA</t>
  </si>
  <si>
    <t>Oprava maleb z malířských směsí oškrábání, umytí, vyhlazení, 2x malba</t>
  </si>
  <si>
    <t>-240950502</t>
  </si>
  <si>
    <t>971 10-0041.RA0</t>
  </si>
  <si>
    <t>Vybourání otvorů ve zdech</t>
  </si>
  <si>
    <t>-8940953</t>
  </si>
  <si>
    <t>974 05-1313.R00</t>
  </si>
  <si>
    <t>Frézování drážky do 30x30 mm, zdivo,cihel.tvárnice</t>
  </si>
  <si>
    <t>1192477956</t>
  </si>
  <si>
    <t>974 05-1515.R00</t>
  </si>
  <si>
    <t>Frézování drážky do 50x50 mm, podlaha beton</t>
  </si>
  <si>
    <t>1806931127</t>
  </si>
  <si>
    <t>979 08-2113.R00</t>
  </si>
  <si>
    <t>Vodorovná doprava suti po suchu do 1000 m</t>
  </si>
  <si>
    <t>1357570412</t>
  </si>
  <si>
    <t>979 98-1104.R00</t>
  </si>
  <si>
    <t>Kontejner, suť bez příměsí, odvoz a likvidace, 9 t</t>
  </si>
  <si>
    <t>-1190561116</t>
  </si>
  <si>
    <t>D2</t>
  </si>
  <si>
    <t>Montáž komponent + přepojení stávajících zařízení</t>
  </si>
  <si>
    <t>000000R0NV1</t>
  </si>
  <si>
    <t>Elektrické napojení 3f spotřebiče - pec (přepojení + zap. Spínače)</t>
  </si>
  <si>
    <t>2041172112</t>
  </si>
  <si>
    <t>000000R0NV2</t>
  </si>
  <si>
    <t>Elektrické napojení 1f spotřebiče - RACK</t>
  </si>
  <si>
    <t>-240280428</t>
  </si>
  <si>
    <t>000000R0NV3</t>
  </si>
  <si>
    <t>Elektrické napojení 1f spotřebiče - zdroj 24V</t>
  </si>
  <si>
    <t>-995592024</t>
  </si>
  <si>
    <t>000000R0NV4</t>
  </si>
  <si>
    <t>Elektrické napojení 1f spotřebiče - (přepojení rekuperační jednotky, včetně přesunutí jistících prvků do nového rozvaděče)</t>
  </si>
  <si>
    <t>-1240425849</t>
  </si>
  <si>
    <t>005231010R</t>
  </si>
  <si>
    <t>Revize nově inst. Elektroinstalace vč. dotčených rozvodnic.</t>
  </si>
  <si>
    <t>358453107</t>
  </si>
  <si>
    <t>210 11-1014.R00</t>
  </si>
  <si>
    <t>Zásuvka domovní zapuštěná - provedení 2x (2P+PE) |</t>
  </si>
  <si>
    <t>1155159763</t>
  </si>
  <si>
    <t>210110041R00</t>
  </si>
  <si>
    <t>Spínač zapuštěný jednopólový, řazení 1</t>
  </si>
  <si>
    <t>1914793997</t>
  </si>
  <si>
    <t>210110045R00</t>
  </si>
  <si>
    <t>Spínač zapuštěný střídavý, řazení 6</t>
  </si>
  <si>
    <t>452811649</t>
  </si>
  <si>
    <t>210292041R00</t>
  </si>
  <si>
    <t>Přezkoušení světel./zásuv. okruhu, úprava stávající instalace</t>
  </si>
  <si>
    <t>-1849770447</t>
  </si>
  <si>
    <t>345355901R -M</t>
  </si>
  <si>
    <t>Pohybový světel spínač stropní + pulzní relé - montáž</t>
  </si>
  <si>
    <t>1769409813</t>
  </si>
  <si>
    <t>741371011R01</t>
  </si>
  <si>
    <t>Montáž svítidel zářivkových se zapojením vodičů bytových nebo společenských místností stropních na závěsech</t>
  </si>
  <si>
    <t>1251641808</t>
  </si>
  <si>
    <t>D3</t>
  </si>
  <si>
    <t>Dodávka tras</t>
  </si>
  <si>
    <t>345709975R1</t>
  </si>
  <si>
    <t>Kanál elektroinstalační plechový, 200/50/2000, s dělící přepážkou</t>
  </si>
  <si>
    <t>1973688442</t>
  </si>
  <si>
    <t>3457114701R</t>
  </si>
  <si>
    <t>Trubka kabelová chránička KOPOFLEX KF 09050</t>
  </si>
  <si>
    <t>1551878414</t>
  </si>
  <si>
    <t>345709976R</t>
  </si>
  <si>
    <t>Víko kanálu plechového kanálu</t>
  </si>
  <si>
    <t>1819166967</t>
  </si>
  <si>
    <t>000000R0NK1</t>
  </si>
  <si>
    <t>Krabice podlahová, ezokrajový (bezrámový) kryt tělo s pevných hliníkových odlitků, víko lze zavřít i při zapojení standardních zástrček rovného nebo zahnutého tvaru lze jej polepit vlastní krytinou. Rozměry 220x150x70mm, , osazení: zásuvky 2xmodul 230V + 1xmodul 2xRJ45</t>
  </si>
  <si>
    <t>2037071213</t>
  </si>
  <si>
    <t>345715367R</t>
  </si>
  <si>
    <t>Krabice odbočná KO 125/1L</t>
  </si>
  <si>
    <t>37200580</t>
  </si>
  <si>
    <t>34571518R</t>
  </si>
  <si>
    <t>Krabice univerzální z PH  KU 68- 1901</t>
  </si>
  <si>
    <t>1742600650</t>
  </si>
  <si>
    <t>345718065R</t>
  </si>
  <si>
    <t>Hmoždinka HM8 s vrutem</t>
  </si>
  <si>
    <t>1523134252</t>
  </si>
  <si>
    <t>34572109R</t>
  </si>
  <si>
    <t>Lišta vkládací z PVC 20x20</t>
  </si>
  <si>
    <t>1026698833</t>
  </si>
  <si>
    <t>34571051R</t>
  </si>
  <si>
    <t>Trubka elektroinstal. ohebná 2323/LPE-1 d 22,9 m</t>
  </si>
  <si>
    <t>946757095</t>
  </si>
  <si>
    <t>D4</t>
  </si>
  <si>
    <t>Montáž tras</t>
  </si>
  <si>
    <t>000000R0NKM1</t>
  </si>
  <si>
    <t>Montáž chráničky kabelu do kabel kanálu</t>
  </si>
  <si>
    <t>1909666242</t>
  </si>
  <si>
    <t>210 01-0003.R00</t>
  </si>
  <si>
    <t>Trubka ohebná pod omítku, vnější průměr 25 mm</t>
  </si>
  <si>
    <t>-831170059</t>
  </si>
  <si>
    <t>210010301R00</t>
  </si>
  <si>
    <t>Krabice přístrojová KP, bez zapojení, kruhová</t>
  </si>
  <si>
    <t>-1007885626</t>
  </si>
  <si>
    <t>211010002R00</t>
  </si>
  <si>
    <t>Osazení hmoždinky do cihlového zdiva, HM 8</t>
  </si>
  <si>
    <t>-1598170421</t>
  </si>
  <si>
    <t>622 30-0181.RT3</t>
  </si>
  <si>
    <t>Montáž podlahové krabice včetně příslušensvtí, vyhl.otvoru a usazení podl.</t>
  </si>
  <si>
    <t>1655060878</t>
  </si>
  <si>
    <t>741111001</t>
  </si>
  <si>
    <t>Montáž systému podlahových kanálů se spojkami, ohyby a rohy a s nasunutím do krabic kanálů</t>
  </si>
  <si>
    <t>-309724875</t>
  </si>
  <si>
    <t>D5</t>
  </si>
  <si>
    <t>Dodávka kabeláže</t>
  </si>
  <si>
    <t>34140966R</t>
  </si>
  <si>
    <t>Vodič silový CY zelenožlutý 6,00 mm2 - drát</t>
  </si>
  <si>
    <t>936146635</t>
  </si>
  <si>
    <t>34111030R</t>
  </si>
  <si>
    <t>Kabel silový s Cu jádrem 750 V CYKY 3 x 1,5 mm2</t>
  </si>
  <si>
    <t>505888739</t>
  </si>
  <si>
    <t>34111090R</t>
  </si>
  <si>
    <t>Kabel silový s Cu jádrem 750 V CYKY 5 x 1,5 mm2</t>
  </si>
  <si>
    <t>1710713400</t>
  </si>
  <si>
    <t>34111036R</t>
  </si>
  <si>
    <t>Kabel silový s Cu jádrem 750 V CYKY 3 x 2,5 mm2</t>
  </si>
  <si>
    <t>129563933</t>
  </si>
  <si>
    <t>34111098R</t>
  </si>
  <si>
    <t>Kabel silový s Cu jádrem 750 V CYKY 5 x 4 mm2</t>
  </si>
  <si>
    <t>1338536051</t>
  </si>
  <si>
    <t>34111100R</t>
  </si>
  <si>
    <t>Kabel silový s Cu jádrem 750 V CYKY 5 x 6 mm2</t>
  </si>
  <si>
    <t>312947582</t>
  </si>
  <si>
    <t>34111012R</t>
  </si>
  <si>
    <t>Reproduktorový kabel LS-FL 2x4,0 mm² průhledný (pro napájení 24V)</t>
  </si>
  <si>
    <t>1211919854</t>
  </si>
  <si>
    <t>341350212R</t>
  </si>
  <si>
    <t>Kabel J-Y(st)Y 2x2x0,8 (pro zdravotní signalizaci)</t>
  </si>
  <si>
    <t>1684951381</t>
  </si>
  <si>
    <t>D6</t>
  </si>
  <si>
    <t>Montáž kabeláže</t>
  </si>
  <si>
    <t>210 81-0043.R00</t>
  </si>
  <si>
    <t>Kabel flexibilní 2 x 4 mm2 uložený v trubce</t>
  </si>
  <si>
    <t>778130676</t>
  </si>
  <si>
    <t>210800527R01</t>
  </si>
  <si>
    <t>Vodič nn a vn CY 6 mm2 uložený volně</t>
  </si>
  <si>
    <t>-599910235</t>
  </si>
  <si>
    <t>210810005R01</t>
  </si>
  <si>
    <t>Kabel CYKY-m 750 V 3 x 1,5 mm2 uložený ve zdi</t>
  </si>
  <si>
    <t>-1234389057</t>
  </si>
  <si>
    <t>210810006R01</t>
  </si>
  <si>
    <t>Kabel CYKY-m 750 V 3 x 2,5 mm2 uložený ve zdi</t>
  </si>
  <si>
    <t>1944691435</t>
  </si>
  <si>
    <t>210810015R01</t>
  </si>
  <si>
    <t>Kabel CYKY-m 750 V 5 x 1,5 mm2 uložený ve zdi</t>
  </si>
  <si>
    <t>2141505718</t>
  </si>
  <si>
    <t>210810017R01</t>
  </si>
  <si>
    <t>Kabel CYKY-m 750 V 5 žil,4 až 25 mm2, uložený ve zdi</t>
  </si>
  <si>
    <t>165863428</t>
  </si>
  <si>
    <t>341350212R-0M</t>
  </si>
  <si>
    <t>Kabel J-Y(st)Y 2x2x0,8 - uložený ve zdi v trubce</t>
  </si>
  <si>
    <t>-1825984873</t>
  </si>
  <si>
    <t>650 14-1211.R00</t>
  </si>
  <si>
    <t>Ukončení vodiče v krabici + zapojení do 2,5 mm2</t>
  </si>
  <si>
    <t>509447347</t>
  </si>
  <si>
    <t>D7</t>
  </si>
  <si>
    <t>Dodávka rozvaděče</t>
  </si>
  <si>
    <t>35715101R2</t>
  </si>
  <si>
    <t>Oceloplechová zapuštěná rozvodnice 3x24, plné dveře, rozměry (588x620x136), vybavený dle výkresu D.1.4.3.4 + montáž</t>
  </si>
  <si>
    <t>-1453373610</t>
  </si>
  <si>
    <t>D8</t>
  </si>
  <si>
    <t>Montáž rozvaděče</t>
  </si>
  <si>
    <t>210100001R00</t>
  </si>
  <si>
    <t>Ukončení vodičů v rozvaděči + zapojení do 2,5 mm2</t>
  </si>
  <si>
    <t>615420563</t>
  </si>
  <si>
    <t>210100002R00</t>
  </si>
  <si>
    <t>Ukončení vodičů v rozvaděči + zapojení do 6 mm2</t>
  </si>
  <si>
    <t>-248589043</t>
  </si>
  <si>
    <t>210190002R00</t>
  </si>
  <si>
    <t>Montáž rozvodnic do zdi do váhy 50 kg</t>
  </si>
  <si>
    <t>251845490</t>
  </si>
  <si>
    <t>210190002R01D</t>
  </si>
  <si>
    <t>Demontáž všech jistících prvků, odpojených okruhů a zaslepená rozvaděče</t>
  </si>
  <si>
    <t>-1740149228</t>
  </si>
  <si>
    <t>D9</t>
  </si>
  <si>
    <t>Dodávka komponentů zdravotní signalizace</t>
  </si>
  <si>
    <t>000000R0ZS01</t>
  </si>
  <si>
    <t>Dodávka sestavy zdravotní signalizace pro jedno WC.Obsah sestavy: 1x napájecí zdroj, 2x aktivační tlačítko, vyhodnocovací modul s resetem, 1x signálka se sirénkou. Všechny komponenty včetně rámečků, záslepek a krytů.</t>
  </si>
  <si>
    <t>-689999412</t>
  </si>
  <si>
    <t>06 - Slaboproud</t>
  </si>
  <si>
    <t>D1 - Dodávka a montáž komponent</t>
  </si>
  <si>
    <t>D2 - Montáž komponent</t>
  </si>
  <si>
    <t>D7 - Dodávka dovybavení rozvaděče</t>
  </si>
  <si>
    <t>D9 - Stavební přípomoce</t>
  </si>
  <si>
    <t>Dodávka a montáž komponent</t>
  </si>
  <si>
    <t>71202012R01</t>
  </si>
  <si>
    <t>Zásuvka datová 1xRJ45, cat6 UTP bílá (rámeček+strojek+maska+keystone)</t>
  </si>
  <si>
    <t>-548088260</t>
  </si>
  <si>
    <t>71202012R01.1</t>
  </si>
  <si>
    <t>Zásuvka datová 2xRJ45 do podl. krabice cat6 UTP bílá (rámeček 45x45mm pro 2x RJ45 +maska+ 2xkeystone)</t>
  </si>
  <si>
    <t>564223379</t>
  </si>
  <si>
    <t>371202013R01</t>
  </si>
  <si>
    <t>Zásuvka datová 2xRJ45, cat6 UTP bílá (rámeček+strojek+maska+keystone)</t>
  </si>
  <si>
    <t>-414531031</t>
  </si>
  <si>
    <t>371202022R</t>
  </si>
  <si>
    <t>Zásuvka komunikační přímá USB,1 zásuvka USB 2.0 typu A. Šroubové připojení 5žilového kabelu USB</t>
  </si>
  <si>
    <t>-1396787164</t>
  </si>
  <si>
    <t>371202023R</t>
  </si>
  <si>
    <t>Zásuvka komunikační HDMI, 1 zásuvka HDMI typu A, možnost full HD (1920 x 1080 pixelů) a 3D provozu. Šroubové připojení 20žilového kabelu HDMI</t>
  </si>
  <si>
    <t>-1502791177</t>
  </si>
  <si>
    <t>00000000R11</t>
  </si>
  <si>
    <t>HDMI kabel 10m, 20ti žilový + montáž</t>
  </si>
  <si>
    <t>1135764964</t>
  </si>
  <si>
    <t>00000000R12</t>
  </si>
  <si>
    <t>USB aktivní kabel kabel 10m, 5ti žilový  + montáž</t>
  </si>
  <si>
    <t>-1311438167</t>
  </si>
  <si>
    <t>00000000RS01</t>
  </si>
  <si>
    <t>Propojovací kabeláž patchcord Cat6.1m  + montáž</t>
  </si>
  <si>
    <t>-1431084287</t>
  </si>
  <si>
    <t>Montáž komponent</t>
  </si>
  <si>
    <t>00000000R010</t>
  </si>
  <si>
    <t>Napojení interaktivní tabule a nastavení s učitelským PC</t>
  </si>
  <si>
    <t>-634609168</t>
  </si>
  <si>
    <t>00000000R011</t>
  </si>
  <si>
    <t>Přepojení stávajáící WIFI</t>
  </si>
  <si>
    <t>2079652723</t>
  </si>
  <si>
    <t>00000000R021</t>
  </si>
  <si>
    <t>Instalace stolního počítače, OS, SW, síť. Nastavení</t>
  </si>
  <si>
    <t>1250820596</t>
  </si>
  <si>
    <t>222 29-0005.R00</t>
  </si>
  <si>
    <t>Zásuvka 1xRJ45 UTP kat.6 pod omítku</t>
  </si>
  <si>
    <t>-124224582</t>
  </si>
  <si>
    <t>222 29-0007.R00</t>
  </si>
  <si>
    <t>Zásuvka 2xRJ45 UTP kat.6 pod omítku</t>
  </si>
  <si>
    <t>1348887378</t>
  </si>
  <si>
    <t>222 29-0007.R0P</t>
  </si>
  <si>
    <t>Zásuvka 2xRJ45 UTP kat.6 do podl. krabice</t>
  </si>
  <si>
    <t>1745371663</t>
  </si>
  <si>
    <t>222 29-0112.R00</t>
  </si>
  <si>
    <t>Rozvodný box 12xRJ45 bez zapojení kabelů</t>
  </si>
  <si>
    <t>415753706</t>
  </si>
  <si>
    <t>222 29-0401R</t>
  </si>
  <si>
    <t>-229947386</t>
  </si>
  <si>
    <t>222 29-0402R</t>
  </si>
  <si>
    <t>-1986563995</t>
  </si>
  <si>
    <t>25804448</t>
  </si>
  <si>
    <t>-991885950</t>
  </si>
  <si>
    <t>449380004</t>
  </si>
  <si>
    <t>Trubka elektroinstal. ohebná 2323/LPE-1 d 22,9 m + přichytky 2ks/m</t>
  </si>
  <si>
    <t>-762239558</t>
  </si>
  <si>
    <t>-130396549</t>
  </si>
  <si>
    <t>210 01-0329.RT2</t>
  </si>
  <si>
    <t>Krabice KO do dutých stěn, bez zapojení, hranatá včetně dodávky KO 125/1L s víčkem</t>
  </si>
  <si>
    <t>482797942</t>
  </si>
  <si>
    <t>-1816688209</t>
  </si>
  <si>
    <t>371201305R</t>
  </si>
  <si>
    <t>Instalační kabel kategorie 6, standard ANSI/TIA 568, ISO/IEC 11801 a EN 50173 pro kategorii 6 a třídu vedení Class E,  třídy LSOH (třída reakce na oheň Dca s2 d2 a1)</t>
  </si>
  <si>
    <t>634109706</t>
  </si>
  <si>
    <t>222 28-0215.R00</t>
  </si>
  <si>
    <t>Kabel UTP kat.6 v trubkách</t>
  </si>
  <si>
    <t>519301514</t>
  </si>
  <si>
    <t>Dodávka dovybavení rozvaděče</t>
  </si>
  <si>
    <t>00000000R10</t>
  </si>
  <si>
    <t>Patch Panel 24p x RJ45 CAT6 UTP s vyvaz. lištou černý 1U + montáž</t>
  </si>
  <si>
    <t>-295506140</t>
  </si>
  <si>
    <t>222 29-0971.R01</t>
  </si>
  <si>
    <t>Zapojení portu cat.6 do patch panelu</t>
  </si>
  <si>
    <t>903297241</t>
  </si>
  <si>
    <t>222 29-3001.R00</t>
  </si>
  <si>
    <t>Vypáskování kabelů v rozvaděči</t>
  </si>
  <si>
    <t>1920316285</t>
  </si>
  <si>
    <t>222 29-3011.R00</t>
  </si>
  <si>
    <t>Kontrolní měření kabelu</t>
  </si>
  <si>
    <t>165417759</t>
  </si>
  <si>
    <t>222 29-3012.R00</t>
  </si>
  <si>
    <t>Měření do protokolu</t>
  </si>
  <si>
    <t>-1524343529</t>
  </si>
  <si>
    <t>222 29-3012.R01</t>
  </si>
  <si>
    <t>Vypracování a tisk protokolu měření</t>
  </si>
  <si>
    <t>-1067154905</t>
  </si>
  <si>
    <t>1009464951</t>
  </si>
  <si>
    <t>515714869</t>
  </si>
  <si>
    <t>-1458914605</t>
  </si>
  <si>
    <t>-1364362405</t>
  </si>
  <si>
    <t>-1363536693</t>
  </si>
  <si>
    <t>-35108135</t>
  </si>
  <si>
    <t>-1093608497</t>
  </si>
  <si>
    <t>-1332730671</t>
  </si>
  <si>
    <t>07 -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</si>
  <si>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</si>
  <si>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</si>
  <si>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</si>
  <si>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</si>
  <si>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</si>
  <si>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</si>
  <si>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</si>
  <si>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</si>
  <si>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</si>
  <si>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1091316925</t>
  </si>
  <si>
    <t>https://podminky.urs.cz/item/CS_URS_2023_01/013254000</t>
  </si>
  <si>
    <t>VRN3</t>
  </si>
  <si>
    <t>Zařízení staveniště</t>
  </si>
  <si>
    <t>030001000</t>
  </si>
  <si>
    <t>1469359130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</si>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</sst>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899102211" TargetMode="External"/><Relationship Id="rId18" Type="http://schemas.openxmlformats.org/officeDocument/2006/relationships/hyperlink" Target="https://podminky.urs.cz/item/CS_URS_2023_01/965081223" TargetMode="External"/><Relationship Id="rId26" Type="http://schemas.openxmlformats.org/officeDocument/2006/relationships/hyperlink" Target="https://podminky.urs.cz/item/CS_URS_2023_01/978013121" TargetMode="External"/><Relationship Id="rId39" Type="http://schemas.openxmlformats.org/officeDocument/2006/relationships/hyperlink" Target="https://podminky.urs.cz/item/CS_URS_2023_01/998767201" TargetMode="External"/><Relationship Id="rId21" Type="http://schemas.openxmlformats.org/officeDocument/2006/relationships/hyperlink" Target="https://podminky.urs.cz/item/CS_URS_2023_01/968072455" TargetMode="External"/><Relationship Id="rId34" Type="http://schemas.openxmlformats.org/officeDocument/2006/relationships/hyperlink" Target="https://podminky.urs.cz/item/CS_URS_2023_01/998761201" TargetMode="External"/><Relationship Id="rId42" Type="http://schemas.openxmlformats.org/officeDocument/2006/relationships/hyperlink" Target="https://podminky.urs.cz/item/CS_URS_2023_01/771474113" TargetMode="External"/><Relationship Id="rId47" Type="http://schemas.openxmlformats.org/officeDocument/2006/relationships/hyperlink" Target="https://podminky.urs.cz/item/CS_URS_2023_01/776201811" TargetMode="External"/><Relationship Id="rId50" Type="http://schemas.openxmlformats.org/officeDocument/2006/relationships/hyperlink" Target="https://podminky.urs.cz/item/CS_URS_2023_01/776411111" TargetMode="External"/><Relationship Id="rId55" Type="http://schemas.openxmlformats.org/officeDocument/2006/relationships/hyperlink" Target="https://podminky.urs.cz/item/CS_URS_2023_01/781494111" TargetMode="External"/><Relationship Id="rId63" Type="http://schemas.openxmlformats.org/officeDocument/2006/relationships/hyperlink" Target="https://podminky.urs.cz/item/CS_URS_2023_01/784660101" TargetMode="External"/><Relationship Id="rId7" Type="http://schemas.openxmlformats.org/officeDocument/2006/relationships/hyperlink" Target="https://podminky.urs.cz/item/CS_URS_2023_01/612321121" TargetMode="External"/><Relationship Id="rId2" Type="http://schemas.openxmlformats.org/officeDocument/2006/relationships/hyperlink" Target="https://podminky.urs.cz/item/CS_URS_2023_01/317142422" TargetMode="External"/><Relationship Id="rId16" Type="http://schemas.openxmlformats.org/officeDocument/2006/relationships/hyperlink" Target="https://podminky.urs.cz/item/CS_URS_2023_01/962032230" TargetMode="External"/><Relationship Id="rId20" Type="http://schemas.openxmlformats.org/officeDocument/2006/relationships/hyperlink" Target="https://podminky.urs.cz/item/CS_URS_2023_01/967031132" TargetMode="External"/><Relationship Id="rId29" Type="http://schemas.openxmlformats.org/officeDocument/2006/relationships/hyperlink" Target="https://podminky.urs.cz/item/CS_URS_2023_01/997013501" TargetMode="External"/><Relationship Id="rId41" Type="http://schemas.openxmlformats.org/officeDocument/2006/relationships/hyperlink" Target="https://podminky.urs.cz/item/CS_URS_2023_01/771151021" TargetMode="External"/><Relationship Id="rId54" Type="http://schemas.openxmlformats.org/officeDocument/2006/relationships/hyperlink" Target="https://podminky.urs.cz/item/CS_URS_2023_01/781474113" TargetMode="External"/><Relationship Id="rId62" Type="http://schemas.openxmlformats.org/officeDocument/2006/relationships/hyperlink" Target="https://podminky.urs.cz/item/CS_URS_2023_01/784211101" TargetMode="External"/><Relationship Id="rId1" Type="http://schemas.openxmlformats.org/officeDocument/2006/relationships/hyperlink" Target="https://podminky.urs.cz/item/CS_URS_2023_01/310239211" TargetMode="External"/><Relationship Id="rId6" Type="http://schemas.openxmlformats.org/officeDocument/2006/relationships/hyperlink" Target="https://podminky.urs.cz/item/CS_URS_2023_01/612311131" TargetMode="External"/><Relationship Id="rId11" Type="http://schemas.openxmlformats.org/officeDocument/2006/relationships/hyperlink" Target="https://podminky.urs.cz/item/CS_URS_2023_01/619991011" TargetMode="External"/><Relationship Id="rId24" Type="http://schemas.openxmlformats.org/officeDocument/2006/relationships/hyperlink" Target="https://podminky.urs.cz/item/CS_URS_2023_01/974031135" TargetMode="External"/><Relationship Id="rId32" Type="http://schemas.openxmlformats.org/officeDocument/2006/relationships/hyperlink" Target="https://podminky.urs.cz/item/CS_URS_2023_01/998011001" TargetMode="External"/><Relationship Id="rId37" Type="http://schemas.openxmlformats.org/officeDocument/2006/relationships/hyperlink" Target="https://podminky.urs.cz/item/CS_URS_2023_01/998766201" TargetMode="External"/><Relationship Id="rId40" Type="http://schemas.openxmlformats.org/officeDocument/2006/relationships/hyperlink" Target="https://podminky.urs.cz/item/CS_URS_2023_01/771121015" TargetMode="External"/><Relationship Id="rId45" Type="http://schemas.openxmlformats.org/officeDocument/2006/relationships/hyperlink" Target="https://podminky.urs.cz/item/CS_URS_2023_01/776121321" TargetMode="External"/><Relationship Id="rId53" Type="http://schemas.openxmlformats.org/officeDocument/2006/relationships/hyperlink" Target="https://podminky.urs.cz/item/CS_URS_2023_01/781121011" TargetMode="External"/><Relationship Id="rId58" Type="http://schemas.openxmlformats.org/officeDocument/2006/relationships/hyperlink" Target="https://podminky.urs.cz/item/CS_URS_2023_01/783314101" TargetMode="External"/><Relationship Id="rId5" Type="http://schemas.openxmlformats.org/officeDocument/2006/relationships/hyperlink" Target="https://podminky.urs.cz/item/CS_URS_2023_01/612142001" TargetMode="External"/><Relationship Id="rId15" Type="http://schemas.openxmlformats.org/officeDocument/2006/relationships/hyperlink" Target="https://podminky.urs.cz/item/CS_URS_2023_01/952901111" TargetMode="External"/><Relationship Id="rId23" Type="http://schemas.openxmlformats.org/officeDocument/2006/relationships/hyperlink" Target="https://podminky.urs.cz/item/CS_URS_2023_01/971033641" TargetMode="External"/><Relationship Id="rId28" Type="http://schemas.openxmlformats.org/officeDocument/2006/relationships/hyperlink" Target="https://podminky.urs.cz/item/CS_URS_2023_01/997013151" TargetMode="External"/><Relationship Id="rId36" Type="http://schemas.openxmlformats.org/officeDocument/2006/relationships/hyperlink" Target="https://podminky.urs.cz/item/CS_URS_2023_01/766691915" TargetMode="External"/><Relationship Id="rId49" Type="http://schemas.openxmlformats.org/officeDocument/2006/relationships/hyperlink" Target="https://podminky.urs.cz/item/CS_URS_2023_01/776410811" TargetMode="External"/><Relationship Id="rId57" Type="http://schemas.openxmlformats.org/officeDocument/2006/relationships/hyperlink" Target="https://podminky.urs.cz/item/CS_URS_2023_01/998781201" TargetMode="External"/><Relationship Id="rId61" Type="http://schemas.openxmlformats.org/officeDocument/2006/relationships/hyperlink" Target="https://podminky.urs.cz/item/CS_URS_2023_01/784181121" TargetMode="External"/><Relationship Id="rId10" Type="http://schemas.openxmlformats.org/officeDocument/2006/relationships/hyperlink" Target="https://podminky.urs.cz/item/CS_URS_2023_01/619991001" TargetMode="External"/><Relationship Id="rId19" Type="http://schemas.openxmlformats.org/officeDocument/2006/relationships/hyperlink" Target="https://podminky.urs.cz/item/CS_URS_2023_01/965081611" TargetMode="External"/><Relationship Id="rId31" Type="http://schemas.openxmlformats.org/officeDocument/2006/relationships/hyperlink" Target="https://podminky.urs.cz/item/CS_URS_2023_01/997013631" TargetMode="External"/><Relationship Id="rId44" Type="http://schemas.openxmlformats.org/officeDocument/2006/relationships/hyperlink" Target="https://podminky.urs.cz/item/CS_URS_2023_01/998771201" TargetMode="External"/><Relationship Id="rId52" Type="http://schemas.openxmlformats.org/officeDocument/2006/relationships/hyperlink" Target="https://podminky.urs.cz/item/CS_URS_2023_01/998776201" TargetMode="External"/><Relationship Id="rId60" Type="http://schemas.openxmlformats.org/officeDocument/2006/relationships/hyperlink" Target="https://podminky.urs.cz/item/CS_URS_2023_01/784121001" TargetMode="External"/><Relationship Id="rId4" Type="http://schemas.openxmlformats.org/officeDocument/2006/relationships/hyperlink" Target="https://podminky.urs.cz/item/CS_URS_2023_01/342291121" TargetMode="External"/><Relationship Id="rId9" Type="http://schemas.openxmlformats.org/officeDocument/2006/relationships/hyperlink" Target="https://podminky.urs.cz/item/CS_URS_2023_01/612325421" TargetMode="External"/><Relationship Id="rId14" Type="http://schemas.openxmlformats.org/officeDocument/2006/relationships/hyperlink" Target="https://podminky.urs.cz/item/CS_URS_2023_01/949101111" TargetMode="External"/><Relationship Id="rId22" Type="http://schemas.openxmlformats.org/officeDocument/2006/relationships/hyperlink" Target="https://podminky.urs.cz/item/CS_URS_2023_01/968072456" TargetMode="External"/><Relationship Id="rId27" Type="http://schemas.openxmlformats.org/officeDocument/2006/relationships/hyperlink" Target="https://podminky.urs.cz/item/CS_URS_2023_01/978059541" TargetMode="External"/><Relationship Id="rId30" Type="http://schemas.openxmlformats.org/officeDocument/2006/relationships/hyperlink" Target="https://podminky.urs.cz/item/CS_URS_2023_01/997013509" TargetMode="External"/><Relationship Id="rId35" Type="http://schemas.openxmlformats.org/officeDocument/2006/relationships/hyperlink" Target="https://podminky.urs.cz/item/CS_URS_2023_01/766691914" TargetMode="External"/><Relationship Id="rId43" Type="http://schemas.openxmlformats.org/officeDocument/2006/relationships/hyperlink" Target="https://podminky.urs.cz/item/CS_URS_2023_01/771591117" TargetMode="External"/><Relationship Id="rId48" Type="http://schemas.openxmlformats.org/officeDocument/2006/relationships/hyperlink" Target="https://podminky.urs.cz/item/CS_URS_2023_01/776221111" TargetMode="External"/><Relationship Id="rId56" Type="http://schemas.openxmlformats.org/officeDocument/2006/relationships/hyperlink" Target="https://podminky.urs.cz/item/CS_URS_2023_01/781494511" TargetMode="External"/><Relationship Id="rId64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612325102" TargetMode="External"/><Relationship Id="rId51" Type="http://schemas.openxmlformats.org/officeDocument/2006/relationships/hyperlink" Target="https://podminky.urs.cz/item/CS_URS_2023_01/776421312" TargetMode="External"/><Relationship Id="rId3" Type="http://schemas.openxmlformats.org/officeDocument/2006/relationships/hyperlink" Target="https://podminky.urs.cz/item/CS_URS_2023_01/342272215" TargetMode="External"/><Relationship Id="rId12" Type="http://schemas.openxmlformats.org/officeDocument/2006/relationships/hyperlink" Target="https://podminky.urs.cz/item/CS_URS_2023_01/631312141" TargetMode="External"/><Relationship Id="rId17" Type="http://schemas.openxmlformats.org/officeDocument/2006/relationships/hyperlink" Target="https://podminky.urs.cz/item/CS_URS_2023_01/962081131" TargetMode="External"/><Relationship Id="rId25" Type="http://schemas.openxmlformats.org/officeDocument/2006/relationships/hyperlink" Target="https://podminky.urs.cz/item/CS_URS_2023_01/974042535" TargetMode="External"/><Relationship Id="rId33" Type="http://schemas.openxmlformats.org/officeDocument/2006/relationships/hyperlink" Target="https://podminky.urs.cz/item/CS_URS_2023_01/761611113" TargetMode="External"/><Relationship Id="rId38" Type="http://schemas.openxmlformats.org/officeDocument/2006/relationships/hyperlink" Target="https://podminky.urs.cz/item/CS_URS_2023_01/767661811" TargetMode="External"/><Relationship Id="rId46" Type="http://schemas.openxmlformats.org/officeDocument/2006/relationships/hyperlink" Target="https://podminky.urs.cz/item/CS_URS_2023_01/776141121" TargetMode="External"/><Relationship Id="rId59" Type="http://schemas.openxmlformats.org/officeDocument/2006/relationships/hyperlink" Target="https://podminky.urs.cz/item/CS_URS_2023_01/783317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1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51"/>
      <c r="BS13" s="18" t="s">
        <v>6</v>
      </c>
    </row>
    <row r="14" spans="1:74" ht="13.2">
      <c r="B14" s="22"/>
      <c r="C14" s="23"/>
      <c r="D14" s="23"/>
      <c r="E14" s="356" t="s">
        <v>30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1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51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1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8" customHeight="1">
      <c r="B23" s="22"/>
      <c r="C23" s="23"/>
      <c r="D23" s="23"/>
      <c r="E23" s="358" t="s">
        <v>37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1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9">
        <f>ROUND(AG54,2)</f>
        <v>0</v>
      </c>
      <c r="AL26" s="360"/>
      <c r="AM26" s="360"/>
      <c r="AN26" s="360"/>
      <c r="AO26" s="360"/>
      <c r="AP26" s="37"/>
      <c r="AQ26" s="37"/>
      <c r="AR26" s="40"/>
      <c r="BE26" s="351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1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1" t="s">
        <v>39</v>
      </c>
      <c r="M28" s="361"/>
      <c r="N28" s="361"/>
      <c r="O28" s="361"/>
      <c r="P28" s="361"/>
      <c r="Q28" s="37"/>
      <c r="R28" s="37"/>
      <c r="S28" s="37"/>
      <c r="T28" s="37"/>
      <c r="U28" s="37"/>
      <c r="V28" s="37"/>
      <c r="W28" s="361" t="s">
        <v>40</v>
      </c>
      <c r="X28" s="361"/>
      <c r="Y28" s="361"/>
      <c r="Z28" s="361"/>
      <c r="AA28" s="361"/>
      <c r="AB28" s="361"/>
      <c r="AC28" s="361"/>
      <c r="AD28" s="361"/>
      <c r="AE28" s="361"/>
      <c r="AF28" s="37"/>
      <c r="AG28" s="37"/>
      <c r="AH28" s="37"/>
      <c r="AI28" s="37"/>
      <c r="AJ28" s="37"/>
      <c r="AK28" s="361" t="s">
        <v>41</v>
      </c>
      <c r="AL28" s="361"/>
      <c r="AM28" s="361"/>
      <c r="AN28" s="361"/>
      <c r="AO28" s="361"/>
      <c r="AP28" s="37"/>
      <c r="AQ28" s="37"/>
      <c r="AR28" s="40"/>
      <c r="BE28" s="351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4">
        <v>0.21</v>
      </c>
      <c r="M29" s="363"/>
      <c r="N29" s="363"/>
      <c r="O29" s="363"/>
      <c r="P29" s="363"/>
      <c r="Q29" s="42"/>
      <c r="R29" s="42"/>
      <c r="S29" s="42"/>
      <c r="T29" s="42"/>
      <c r="U29" s="42"/>
      <c r="V29" s="42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2"/>
      <c r="AG29" s="42"/>
      <c r="AH29" s="42"/>
      <c r="AI29" s="42"/>
      <c r="AJ29" s="42"/>
      <c r="AK29" s="362">
        <f>ROUND(AV54, 2)</f>
        <v>0</v>
      </c>
      <c r="AL29" s="363"/>
      <c r="AM29" s="363"/>
      <c r="AN29" s="363"/>
      <c r="AO29" s="363"/>
      <c r="AP29" s="42"/>
      <c r="AQ29" s="42"/>
      <c r="AR29" s="43"/>
      <c r="BE29" s="352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4">
        <v>0.15</v>
      </c>
      <c r="M30" s="363"/>
      <c r="N30" s="363"/>
      <c r="O30" s="363"/>
      <c r="P30" s="363"/>
      <c r="Q30" s="42"/>
      <c r="R30" s="42"/>
      <c r="S30" s="42"/>
      <c r="T30" s="42"/>
      <c r="U30" s="42"/>
      <c r="V30" s="42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2"/>
      <c r="AG30" s="42"/>
      <c r="AH30" s="42"/>
      <c r="AI30" s="42"/>
      <c r="AJ30" s="42"/>
      <c r="AK30" s="362">
        <f>ROUND(AW54, 2)</f>
        <v>0</v>
      </c>
      <c r="AL30" s="363"/>
      <c r="AM30" s="363"/>
      <c r="AN30" s="363"/>
      <c r="AO30" s="363"/>
      <c r="AP30" s="42"/>
      <c r="AQ30" s="42"/>
      <c r="AR30" s="43"/>
      <c r="BE30" s="352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4">
        <v>0.21</v>
      </c>
      <c r="M31" s="363"/>
      <c r="N31" s="363"/>
      <c r="O31" s="363"/>
      <c r="P31" s="363"/>
      <c r="Q31" s="42"/>
      <c r="R31" s="42"/>
      <c r="S31" s="42"/>
      <c r="T31" s="42"/>
      <c r="U31" s="42"/>
      <c r="V31" s="42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2"/>
      <c r="AG31" s="42"/>
      <c r="AH31" s="42"/>
      <c r="AI31" s="42"/>
      <c r="AJ31" s="42"/>
      <c r="AK31" s="362">
        <v>0</v>
      </c>
      <c r="AL31" s="363"/>
      <c r="AM31" s="363"/>
      <c r="AN31" s="363"/>
      <c r="AO31" s="363"/>
      <c r="AP31" s="42"/>
      <c r="AQ31" s="42"/>
      <c r="AR31" s="43"/>
      <c r="BE31" s="352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4">
        <v>0.15</v>
      </c>
      <c r="M32" s="363"/>
      <c r="N32" s="363"/>
      <c r="O32" s="363"/>
      <c r="P32" s="363"/>
      <c r="Q32" s="42"/>
      <c r="R32" s="42"/>
      <c r="S32" s="42"/>
      <c r="T32" s="42"/>
      <c r="U32" s="42"/>
      <c r="V32" s="42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2"/>
      <c r="AG32" s="42"/>
      <c r="AH32" s="42"/>
      <c r="AI32" s="42"/>
      <c r="AJ32" s="42"/>
      <c r="AK32" s="362">
        <v>0</v>
      </c>
      <c r="AL32" s="363"/>
      <c r="AM32" s="363"/>
      <c r="AN32" s="363"/>
      <c r="AO32" s="363"/>
      <c r="AP32" s="42"/>
      <c r="AQ32" s="42"/>
      <c r="AR32" s="43"/>
      <c r="BE32" s="352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4">
        <v>0</v>
      </c>
      <c r="M33" s="363"/>
      <c r="N33" s="363"/>
      <c r="O33" s="363"/>
      <c r="P33" s="363"/>
      <c r="Q33" s="42"/>
      <c r="R33" s="42"/>
      <c r="S33" s="42"/>
      <c r="T33" s="42"/>
      <c r="U33" s="42"/>
      <c r="V33" s="42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2"/>
      <c r="AG33" s="42"/>
      <c r="AH33" s="42"/>
      <c r="AI33" s="42"/>
      <c r="AJ33" s="42"/>
      <c r="AK33" s="362">
        <v>0</v>
      </c>
      <c r="AL33" s="363"/>
      <c r="AM33" s="363"/>
      <c r="AN33" s="363"/>
      <c r="AO33" s="363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8" t="s">
        <v>50</v>
      </c>
      <c r="Y35" s="366"/>
      <c r="Z35" s="366"/>
      <c r="AA35" s="366"/>
      <c r="AB35" s="366"/>
      <c r="AC35" s="46"/>
      <c r="AD35" s="46"/>
      <c r="AE35" s="46"/>
      <c r="AF35" s="46"/>
      <c r="AG35" s="46"/>
      <c r="AH35" s="46"/>
      <c r="AI35" s="46"/>
      <c r="AJ35" s="46"/>
      <c r="AK35" s="365">
        <f>SUM(AK26:AK33)</f>
        <v>0</v>
      </c>
      <c r="AL35" s="366"/>
      <c r="AM35" s="366"/>
      <c r="AN35" s="366"/>
      <c r="AO35" s="367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0223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0" t="str">
        <f>K6</f>
        <v>ZŠ Krušnohorská K.Vary -dílny, kabinet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2" t="str">
        <f>IF(AN8= "","",AN8)</f>
        <v>5. 2. 2023</v>
      </c>
      <c r="AN47" s="332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6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K.Vary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3" t="str">
        <f>IF(E17="","",E17)</f>
        <v>Anna Dindáková, Staré Sedlo</v>
      </c>
      <c r="AN49" s="334"/>
      <c r="AO49" s="334"/>
      <c r="AP49" s="334"/>
      <c r="AQ49" s="37"/>
      <c r="AR49" s="40"/>
      <c r="AS49" s="335" t="s">
        <v>52</v>
      </c>
      <c r="AT49" s="33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3" t="str">
        <f>IF(E20="","",E20)</f>
        <v>Šimková Dita, K.vary</v>
      </c>
      <c r="AN50" s="334"/>
      <c r="AO50" s="334"/>
      <c r="AP50" s="334"/>
      <c r="AQ50" s="37"/>
      <c r="AR50" s="40"/>
      <c r="AS50" s="337"/>
      <c r="AT50" s="33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9"/>
      <c r="AT51" s="34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1" t="s">
        <v>53</v>
      </c>
      <c r="D52" s="342"/>
      <c r="E52" s="342"/>
      <c r="F52" s="342"/>
      <c r="G52" s="342"/>
      <c r="H52" s="67"/>
      <c r="I52" s="344" t="s">
        <v>54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3" t="s">
        <v>55</v>
      </c>
      <c r="AH52" s="342"/>
      <c r="AI52" s="342"/>
      <c r="AJ52" s="342"/>
      <c r="AK52" s="342"/>
      <c r="AL52" s="342"/>
      <c r="AM52" s="342"/>
      <c r="AN52" s="344" t="s">
        <v>56</v>
      </c>
      <c r="AO52" s="342"/>
      <c r="AP52" s="342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8">
        <f>ROUND(SUM(AG55:AG60),2)</f>
        <v>0</v>
      </c>
      <c r="AH54" s="348"/>
      <c r="AI54" s="348"/>
      <c r="AJ54" s="348"/>
      <c r="AK54" s="348"/>
      <c r="AL54" s="348"/>
      <c r="AM54" s="348"/>
      <c r="AN54" s="349">
        <f t="shared" ref="AN54:AN60" si="0">SUM(AG54,AT54)</f>
        <v>0</v>
      </c>
      <c r="AO54" s="349"/>
      <c r="AP54" s="349"/>
      <c r="AQ54" s="79" t="s">
        <v>19</v>
      </c>
      <c r="AR54" s="80"/>
      <c r="AS54" s="81">
        <f>ROUND(SUM(AS55:AS60),2)</f>
        <v>0</v>
      </c>
      <c r="AT54" s="82">
        <f t="shared" ref="AT54:AT60" si="1">ROUND(SUM(AV54:AW54),2)</f>
        <v>0</v>
      </c>
      <c r="AU54" s="83">
        <f>ROUND(SUM(AU55:AU60),5)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ROUND(SUM(AZ55:AZ60),2)</f>
        <v>0</v>
      </c>
      <c r="BA54" s="82">
        <f>ROUND(SUM(BA55:BA60),2)</f>
        <v>0</v>
      </c>
      <c r="BB54" s="82">
        <f>ROUND(SUM(BB55:BB60),2)</f>
        <v>0</v>
      </c>
      <c r="BC54" s="82">
        <f>ROUND(SUM(BC55:BC60),2)</f>
        <v>0</v>
      </c>
      <c r="BD54" s="84">
        <f>ROUND(SUM(BD55:BD60),2)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4.4" customHeight="1">
      <c r="A55" s="87" t="s">
        <v>76</v>
      </c>
      <c r="B55" s="88"/>
      <c r="C55" s="89"/>
      <c r="D55" s="345" t="s">
        <v>77</v>
      </c>
      <c r="E55" s="345"/>
      <c r="F55" s="345"/>
      <c r="G55" s="345"/>
      <c r="H55" s="345"/>
      <c r="I55" s="90"/>
      <c r="J55" s="345" t="s">
        <v>78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6">
        <f>'01 - Dílny, kabinet'!J30</f>
        <v>0</v>
      </c>
      <c r="AH55" s="347"/>
      <c r="AI55" s="347"/>
      <c r="AJ55" s="347"/>
      <c r="AK55" s="347"/>
      <c r="AL55" s="347"/>
      <c r="AM55" s="347"/>
      <c r="AN55" s="346">
        <f t="shared" si="0"/>
        <v>0</v>
      </c>
      <c r="AO55" s="347"/>
      <c r="AP55" s="347"/>
      <c r="AQ55" s="91" t="s">
        <v>79</v>
      </c>
      <c r="AR55" s="92"/>
      <c r="AS55" s="93">
        <v>0</v>
      </c>
      <c r="AT55" s="94">
        <f t="shared" si="1"/>
        <v>0</v>
      </c>
      <c r="AU55" s="95">
        <f>'01 - Dílny, kabinet'!P95</f>
        <v>0</v>
      </c>
      <c r="AV55" s="94">
        <f>'01 - Dílny, kabinet'!J33</f>
        <v>0</v>
      </c>
      <c r="AW55" s="94">
        <f>'01 - Dílny, kabinet'!J34</f>
        <v>0</v>
      </c>
      <c r="AX55" s="94">
        <f>'01 - Dílny, kabinet'!J35</f>
        <v>0</v>
      </c>
      <c r="AY55" s="94">
        <f>'01 - Dílny, kabinet'!J36</f>
        <v>0</v>
      </c>
      <c r="AZ55" s="94">
        <f>'01 - Dílny, kabinet'!F33</f>
        <v>0</v>
      </c>
      <c r="BA55" s="94">
        <f>'01 - Dílny, kabinet'!F34</f>
        <v>0</v>
      </c>
      <c r="BB55" s="94">
        <f>'01 - Dílny, kabinet'!F35</f>
        <v>0</v>
      </c>
      <c r="BC55" s="94">
        <f>'01 - Dílny, kabinet'!F36</f>
        <v>0</v>
      </c>
      <c r="BD55" s="96">
        <f>'01 - Dílny, kabinet'!F37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4.4" customHeight="1">
      <c r="A56" s="87" t="s">
        <v>76</v>
      </c>
      <c r="B56" s="88"/>
      <c r="C56" s="89"/>
      <c r="D56" s="345" t="s">
        <v>83</v>
      </c>
      <c r="E56" s="345"/>
      <c r="F56" s="345"/>
      <c r="G56" s="345"/>
      <c r="H56" s="345"/>
      <c r="I56" s="90"/>
      <c r="J56" s="345" t="s">
        <v>84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6">
        <f>'03 - Zdravotechnika'!J30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1" t="s">
        <v>79</v>
      </c>
      <c r="AR56" s="92"/>
      <c r="AS56" s="93">
        <v>0</v>
      </c>
      <c r="AT56" s="94">
        <f t="shared" si="1"/>
        <v>0</v>
      </c>
      <c r="AU56" s="95">
        <f>'03 - Zdravotechnika'!P84</f>
        <v>0</v>
      </c>
      <c r="AV56" s="94">
        <f>'03 - Zdravotechnika'!J33</f>
        <v>0</v>
      </c>
      <c r="AW56" s="94">
        <f>'03 - Zdravotechnika'!J34</f>
        <v>0</v>
      </c>
      <c r="AX56" s="94">
        <f>'03 - Zdravotechnika'!J35</f>
        <v>0</v>
      </c>
      <c r="AY56" s="94">
        <f>'03 - Zdravotechnika'!J36</f>
        <v>0</v>
      </c>
      <c r="AZ56" s="94">
        <f>'03 - Zdravotechnika'!F33</f>
        <v>0</v>
      </c>
      <c r="BA56" s="94">
        <f>'03 - Zdravotechnika'!F34</f>
        <v>0</v>
      </c>
      <c r="BB56" s="94">
        <f>'03 - Zdravotechnika'!F35</f>
        <v>0</v>
      </c>
      <c r="BC56" s="94">
        <f>'03 - Zdravotechnika'!F36</f>
        <v>0</v>
      </c>
      <c r="BD56" s="96">
        <f>'03 - Zdravotechnika'!F37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4.4" customHeight="1">
      <c r="A57" s="87" t="s">
        <v>76</v>
      </c>
      <c r="B57" s="88"/>
      <c r="C57" s="89"/>
      <c r="D57" s="345" t="s">
        <v>86</v>
      </c>
      <c r="E57" s="345"/>
      <c r="F57" s="345"/>
      <c r="G57" s="345"/>
      <c r="H57" s="345"/>
      <c r="I57" s="90"/>
      <c r="J57" s="345" t="s">
        <v>87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6">
        <f>'04 - Vytápění'!J30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1" t="s">
        <v>79</v>
      </c>
      <c r="AR57" s="92"/>
      <c r="AS57" s="93">
        <v>0</v>
      </c>
      <c r="AT57" s="94">
        <f t="shared" si="1"/>
        <v>0</v>
      </c>
      <c r="AU57" s="95">
        <f>'04 - Vytápění'!P84</f>
        <v>0</v>
      </c>
      <c r="AV57" s="94">
        <f>'04 - Vytápění'!J33</f>
        <v>0</v>
      </c>
      <c r="AW57" s="94">
        <f>'04 - Vytápění'!J34</f>
        <v>0</v>
      </c>
      <c r="AX57" s="94">
        <f>'04 - Vytápění'!J35</f>
        <v>0</v>
      </c>
      <c r="AY57" s="94">
        <f>'04 - Vytápění'!J36</f>
        <v>0</v>
      </c>
      <c r="AZ57" s="94">
        <f>'04 - Vytápění'!F33</f>
        <v>0</v>
      </c>
      <c r="BA57" s="94">
        <f>'04 - Vytápění'!F34</f>
        <v>0</v>
      </c>
      <c r="BB57" s="94">
        <f>'04 - Vytápění'!F35</f>
        <v>0</v>
      </c>
      <c r="BC57" s="94">
        <f>'04 - Vytápění'!F36</f>
        <v>0</v>
      </c>
      <c r="BD57" s="96">
        <f>'04 - Vytápění'!F37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4.4" customHeight="1">
      <c r="A58" s="87" t="s">
        <v>76</v>
      </c>
      <c r="B58" s="88"/>
      <c r="C58" s="89"/>
      <c r="D58" s="345" t="s">
        <v>89</v>
      </c>
      <c r="E58" s="345"/>
      <c r="F58" s="345"/>
      <c r="G58" s="345"/>
      <c r="H58" s="345"/>
      <c r="I58" s="90"/>
      <c r="J58" s="345" t="s">
        <v>90</v>
      </c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6">
        <f>'05 - Silnoproud'!J30</f>
        <v>0</v>
      </c>
      <c r="AH58" s="347"/>
      <c r="AI58" s="347"/>
      <c r="AJ58" s="347"/>
      <c r="AK58" s="347"/>
      <c r="AL58" s="347"/>
      <c r="AM58" s="347"/>
      <c r="AN58" s="346">
        <f t="shared" si="0"/>
        <v>0</v>
      </c>
      <c r="AO58" s="347"/>
      <c r="AP58" s="347"/>
      <c r="AQ58" s="91" t="s">
        <v>79</v>
      </c>
      <c r="AR58" s="92"/>
      <c r="AS58" s="93">
        <v>0</v>
      </c>
      <c r="AT58" s="94">
        <f t="shared" si="1"/>
        <v>0</v>
      </c>
      <c r="AU58" s="95">
        <f>'05 - Silnoproud'!P90</f>
        <v>0</v>
      </c>
      <c r="AV58" s="94">
        <f>'05 - Silnoproud'!J33</f>
        <v>0</v>
      </c>
      <c r="AW58" s="94">
        <f>'05 - Silnoproud'!J34</f>
        <v>0</v>
      </c>
      <c r="AX58" s="94">
        <f>'05 - Silnoproud'!J35</f>
        <v>0</v>
      </c>
      <c r="AY58" s="94">
        <f>'05 - Silnoproud'!J36</f>
        <v>0</v>
      </c>
      <c r="AZ58" s="94">
        <f>'05 - Silnoproud'!F33</f>
        <v>0</v>
      </c>
      <c r="BA58" s="94">
        <f>'05 - Silnoproud'!F34</f>
        <v>0</v>
      </c>
      <c r="BB58" s="94">
        <f>'05 - Silnoproud'!F35</f>
        <v>0</v>
      </c>
      <c r="BC58" s="94">
        <f>'05 - Silnoproud'!F36</f>
        <v>0</v>
      </c>
      <c r="BD58" s="96">
        <f>'05 - Silnoproud'!F37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7" customFormat="1" ht="14.4" customHeight="1">
      <c r="A59" s="87" t="s">
        <v>76</v>
      </c>
      <c r="B59" s="88"/>
      <c r="C59" s="89"/>
      <c r="D59" s="345" t="s">
        <v>92</v>
      </c>
      <c r="E59" s="345"/>
      <c r="F59" s="345"/>
      <c r="G59" s="345"/>
      <c r="H59" s="345"/>
      <c r="I59" s="90"/>
      <c r="J59" s="345" t="s">
        <v>93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6">
        <f>'06 - Slaboproud'!J30</f>
        <v>0</v>
      </c>
      <c r="AH59" s="347"/>
      <c r="AI59" s="347"/>
      <c r="AJ59" s="347"/>
      <c r="AK59" s="347"/>
      <c r="AL59" s="347"/>
      <c r="AM59" s="347"/>
      <c r="AN59" s="346">
        <f t="shared" si="0"/>
        <v>0</v>
      </c>
      <c r="AO59" s="347"/>
      <c r="AP59" s="347"/>
      <c r="AQ59" s="91" t="s">
        <v>79</v>
      </c>
      <c r="AR59" s="92"/>
      <c r="AS59" s="93">
        <v>0</v>
      </c>
      <c r="AT59" s="94">
        <f t="shared" si="1"/>
        <v>0</v>
      </c>
      <c r="AU59" s="95">
        <f>'06 - Slaboproud'!P88</f>
        <v>0</v>
      </c>
      <c r="AV59" s="94">
        <f>'06 - Slaboproud'!J33</f>
        <v>0</v>
      </c>
      <c r="AW59" s="94">
        <f>'06 - Slaboproud'!J34</f>
        <v>0</v>
      </c>
      <c r="AX59" s="94">
        <f>'06 - Slaboproud'!J35</f>
        <v>0</v>
      </c>
      <c r="AY59" s="94">
        <f>'06 - Slaboproud'!J36</f>
        <v>0</v>
      </c>
      <c r="AZ59" s="94">
        <f>'06 - Slaboproud'!F33</f>
        <v>0</v>
      </c>
      <c r="BA59" s="94">
        <f>'06 - Slaboproud'!F34</f>
        <v>0</v>
      </c>
      <c r="BB59" s="94">
        <f>'06 - Slaboproud'!F35</f>
        <v>0</v>
      </c>
      <c r="BC59" s="94">
        <f>'06 - Slaboproud'!F36</f>
        <v>0</v>
      </c>
      <c r="BD59" s="96">
        <f>'06 - Slaboproud'!F37</f>
        <v>0</v>
      </c>
      <c r="BT59" s="97" t="s">
        <v>80</v>
      </c>
      <c r="BV59" s="97" t="s">
        <v>74</v>
      </c>
      <c r="BW59" s="97" t="s">
        <v>94</v>
      </c>
      <c r="BX59" s="97" t="s">
        <v>5</v>
      </c>
      <c r="CL59" s="97" t="s">
        <v>19</v>
      </c>
      <c r="CM59" s="97" t="s">
        <v>82</v>
      </c>
    </row>
    <row r="60" spans="1:91" s="7" customFormat="1" ht="14.4" customHeight="1">
      <c r="A60" s="87" t="s">
        <v>76</v>
      </c>
      <c r="B60" s="88"/>
      <c r="C60" s="89"/>
      <c r="D60" s="345" t="s">
        <v>95</v>
      </c>
      <c r="E60" s="345"/>
      <c r="F60" s="345"/>
      <c r="G60" s="345"/>
      <c r="H60" s="345"/>
      <c r="I60" s="90"/>
      <c r="J60" s="345" t="s">
        <v>96</v>
      </c>
      <c r="K60" s="345"/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46">
        <f>'07 - Vedlejší rozpočtové ...'!J30</f>
        <v>0</v>
      </c>
      <c r="AH60" s="347"/>
      <c r="AI60" s="347"/>
      <c r="AJ60" s="347"/>
      <c r="AK60" s="347"/>
      <c r="AL60" s="347"/>
      <c r="AM60" s="347"/>
      <c r="AN60" s="346">
        <f t="shared" si="0"/>
        <v>0</v>
      </c>
      <c r="AO60" s="347"/>
      <c r="AP60" s="347"/>
      <c r="AQ60" s="91" t="s">
        <v>79</v>
      </c>
      <c r="AR60" s="92"/>
      <c r="AS60" s="98">
        <v>0</v>
      </c>
      <c r="AT60" s="99">
        <f t="shared" si="1"/>
        <v>0</v>
      </c>
      <c r="AU60" s="100">
        <f>'07 - Vedlejší rozpočtové ...'!P82</f>
        <v>0</v>
      </c>
      <c r="AV60" s="99">
        <f>'07 - Vedlejší rozpočtové ...'!J33</f>
        <v>0</v>
      </c>
      <c r="AW60" s="99">
        <f>'07 - Vedlejší rozpočtové ...'!J34</f>
        <v>0</v>
      </c>
      <c r="AX60" s="99">
        <f>'07 - Vedlejší rozpočtové ...'!J35</f>
        <v>0</v>
      </c>
      <c r="AY60" s="99">
        <f>'07 - Vedlejší rozpočtové ...'!J36</f>
        <v>0</v>
      </c>
      <c r="AZ60" s="99">
        <f>'07 - Vedlejší rozpočtové ...'!F33</f>
        <v>0</v>
      </c>
      <c r="BA60" s="99">
        <f>'07 - Vedlejší rozpočtové ...'!F34</f>
        <v>0</v>
      </c>
      <c r="BB60" s="99">
        <f>'07 - Vedlejší rozpočtové ...'!F35</f>
        <v>0</v>
      </c>
      <c r="BC60" s="99">
        <f>'07 - Vedlejší rozpočtové ...'!F36</f>
        <v>0</v>
      </c>
      <c r="BD60" s="101">
        <f>'07 - Vedlejší rozpočtové ...'!F37</f>
        <v>0</v>
      </c>
      <c r="BT60" s="97" t="s">
        <v>80</v>
      </c>
      <c r="BV60" s="97" t="s">
        <v>74</v>
      </c>
      <c r="BW60" s="97" t="s">
        <v>97</v>
      </c>
      <c r="BX60" s="97" t="s">
        <v>5</v>
      </c>
      <c r="CL60" s="97" t="s">
        <v>19</v>
      </c>
      <c r="CM60" s="97" t="s">
        <v>82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kkhpTuh+LrDT8cXz76h5oBWIByEvH4QnqkncEHR8mr5UCZu85FaVrcukb1NdizEOjlduRcYL2ZE7ECjd8QGBBw==" saltValue="sT6baiSvjtj5LmPub8K7X778XviDrAw4VndT5EouhP3Hsiex74trmngD1Nsj9fbvaPV7dVxpjVQ84BK9wC75T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Dílny, kabinet'!C2" display="/"/>
    <hyperlink ref="A56" location="'03 - Zdravotechnika'!C2" display="/"/>
    <hyperlink ref="A57" location="'04 - Vytápění'!C2" display="/"/>
    <hyperlink ref="A58" location="'05 - Silnoproud'!C2" display="/"/>
    <hyperlink ref="A59" location="'06 - Slaboproud'!C2" display="/"/>
    <hyperlink ref="A60" location="'07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100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ROUND((SUM(BE95:BE310)),  2)</f>
        <v>0</v>
      </c>
      <c r="G33" s="35"/>
      <c r="H33" s="35"/>
      <c r="I33" s="119">
        <v>0.21</v>
      </c>
      <c r="J33" s="118">
        <f>ROUND(((SUM(BE95:BE310))*I33),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ROUND((SUM(BF95:BF310)),  2)</f>
        <v>0</v>
      </c>
      <c r="G34" s="35"/>
      <c r="H34" s="35"/>
      <c r="I34" s="119">
        <v>0.15</v>
      </c>
      <c r="J34" s="118">
        <f>ROUND(((SUM(BF95:BF310))*I34),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ROUND((SUM(BG95:BG310)),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ROUND((SUM(BH95:BH310)),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ROUND((SUM(BI95:BI310)),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01 - Dílny, kabinet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J96</f>
        <v>0</v>
      </c>
      <c r="K60" s="136"/>
      <c r="L60" s="140"/>
    </row>
    <row r="61" spans="1:47" s="10" customFormat="1" ht="19.95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J97</f>
        <v>0</v>
      </c>
      <c r="K61" s="142"/>
      <c r="L61" s="146"/>
    </row>
    <row r="62" spans="1:47" s="10" customFormat="1" ht="19.95" customHeight="1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J109</f>
        <v>0</v>
      </c>
      <c r="K62" s="142"/>
      <c r="L62" s="146"/>
    </row>
    <row r="63" spans="1:47" s="10" customFormat="1" ht="19.95" customHeight="1">
      <c r="B63" s="141"/>
      <c r="C63" s="142"/>
      <c r="D63" s="143" t="s">
        <v>108</v>
      </c>
      <c r="E63" s="144"/>
      <c r="F63" s="144"/>
      <c r="G63" s="144"/>
      <c r="H63" s="144"/>
      <c r="I63" s="144"/>
      <c r="J63" s="145">
        <f>J138</f>
        <v>0</v>
      </c>
      <c r="K63" s="142"/>
      <c r="L63" s="146"/>
    </row>
    <row r="64" spans="1:47" s="10" customFormat="1" ht="19.95" customHeight="1">
      <c r="B64" s="141"/>
      <c r="C64" s="142"/>
      <c r="D64" s="143" t="s">
        <v>109</v>
      </c>
      <c r="E64" s="144"/>
      <c r="F64" s="144"/>
      <c r="G64" s="144"/>
      <c r="H64" s="144"/>
      <c r="I64" s="144"/>
      <c r="J64" s="145">
        <f>J141</f>
        <v>0</v>
      </c>
      <c r="K64" s="142"/>
      <c r="L64" s="146"/>
    </row>
    <row r="65" spans="1:31" s="10" customFormat="1" ht="19.95" customHeight="1">
      <c r="B65" s="141"/>
      <c r="C65" s="142"/>
      <c r="D65" s="143" t="s">
        <v>110</v>
      </c>
      <c r="E65" s="144"/>
      <c r="F65" s="144"/>
      <c r="G65" s="144"/>
      <c r="H65" s="144"/>
      <c r="I65" s="144"/>
      <c r="J65" s="145">
        <f>J180</f>
        <v>0</v>
      </c>
      <c r="K65" s="142"/>
      <c r="L65" s="146"/>
    </row>
    <row r="66" spans="1:31" s="10" customFormat="1" ht="19.95" customHeight="1">
      <c r="B66" s="141"/>
      <c r="C66" s="142"/>
      <c r="D66" s="143" t="s">
        <v>111</v>
      </c>
      <c r="E66" s="144"/>
      <c r="F66" s="144"/>
      <c r="G66" s="144"/>
      <c r="H66" s="144"/>
      <c r="I66" s="144"/>
      <c r="J66" s="145">
        <f>J190</f>
        <v>0</v>
      </c>
      <c r="K66" s="142"/>
      <c r="L66" s="146"/>
    </row>
    <row r="67" spans="1:31" s="9" customFormat="1" ht="24.9" customHeight="1">
      <c r="B67" s="135"/>
      <c r="C67" s="136"/>
      <c r="D67" s="137" t="s">
        <v>112</v>
      </c>
      <c r="E67" s="138"/>
      <c r="F67" s="138"/>
      <c r="G67" s="138"/>
      <c r="H67" s="138"/>
      <c r="I67" s="138"/>
      <c r="J67" s="139">
        <f>J193</f>
        <v>0</v>
      </c>
      <c r="K67" s="136"/>
      <c r="L67" s="140"/>
    </row>
    <row r="68" spans="1:31" s="10" customFormat="1" ht="19.95" customHeight="1">
      <c r="B68" s="141"/>
      <c r="C68" s="142"/>
      <c r="D68" s="143" t="s">
        <v>113</v>
      </c>
      <c r="E68" s="144"/>
      <c r="F68" s="144"/>
      <c r="G68" s="144"/>
      <c r="H68" s="144"/>
      <c r="I68" s="144"/>
      <c r="J68" s="145">
        <f>J194</f>
        <v>0</v>
      </c>
      <c r="K68" s="142"/>
      <c r="L68" s="146"/>
    </row>
    <row r="69" spans="1:31" s="10" customFormat="1" ht="19.95" customHeight="1">
      <c r="B69" s="141"/>
      <c r="C69" s="142"/>
      <c r="D69" s="143" t="s">
        <v>114</v>
      </c>
      <c r="E69" s="144"/>
      <c r="F69" s="144"/>
      <c r="G69" s="144"/>
      <c r="H69" s="144"/>
      <c r="I69" s="144"/>
      <c r="J69" s="145">
        <f>J200</f>
        <v>0</v>
      </c>
      <c r="K69" s="142"/>
      <c r="L69" s="146"/>
    </row>
    <row r="70" spans="1:31" s="10" customFormat="1" ht="19.95" customHeight="1">
      <c r="B70" s="141"/>
      <c r="C70" s="142"/>
      <c r="D70" s="143" t="s">
        <v>115</v>
      </c>
      <c r="E70" s="144"/>
      <c r="F70" s="144"/>
      <c r="G70" s="144"/>
      <c r="H70" s="144"/>
      <c r="I70" s="144"/>
      <c r="J70" s="145">
        <f>J215</f>
        <v>0</v>
      </c>
      <c r="K70" s="142"/>
      <c r="L70" s="146"/>
    </row>
    <row r="71" spans="1:31" s="10" customFormat="1" ht="19.95" customHeight="1">
      <c r="B71" s="141"/>
      <c r="C71" s="142"/>
      <c r="D71" s="143" t="s">
        <v>116</v>
      </c>
      <c r="E71" s="144"/>
      <c r="F71" s="144"/>
      <c r="G71" s="144"/>
      <c r="H71" s="144"/>
      <c r="I71" s="144"/>
      <c r="J71" s="145">
        <f>J222</f>
        <v>0</v>
      </c>
      <c r="K71" s="142"/>
      <c r="L71" s="146"/>
    </row>
    <row r="72" spans="1:31" s="10" customFormat="1" ht="19.95" customHeight="1">
      <c r="B72" s="141"/>
      <c r="C72" s="142"/>
      <c r="D72" s="143" t="s">
        <v>117</v>
      </c>
      <c r="E72" s="144"/>
      <c r="F72" s="144"/>
      <c r="G72" s="144"/>
      <c r="H72" s="144"/>
      <c r="I72" s="144"/>
      <c r="J72" s="145">
        <f>J236</f>
        <v>0</v>
      </c>
      <c r="K72" s="142"/>
      <c r="L72" s="146"/>
    </row>
    <row r="73" spans="1:31" s="10" customFormat="1" ht="19.95" customHeight="1">
      <c r="B73" s="141"/>
      <c r="C73" s="142"/>
      <c r="D73" s="143" t="s">
        <v>118</v>
      </c>
      <c r="E73" s="144"/>
      <c r="F73" s="144"/>
      <c r="G73" s="144"/>
      <c r="H73" s="144"/>
      <c r="I73" s="144"/>
      <c r="J73" s="145">
        <f>J268</f>
        <v>0</v>
      </c>
      <c r="K73" s="142"/>
      <c r="L73" s="146"/>
    </row>
    <row r="74" spans="1:31" s="10" customFormat="1" ht="19.95" customHeight="1">
      <c r="B74" s="141"/>
      <c r="C74" s="142"/>
      <c r="D74" s="143" t="s">
        <v>119</v>
      </c>
      <c r="E74" s="144"/>
      <c r="F74" s="144"/>
      <c r="G74" s="144"/>
      <c r="H74" s="144"/>
      <c r="I74" s="144"/>
      <c r="J74" s="145">
        <f>J285</f>
        <v>0</v>
      </c>
      <c r="K74" s="142"/>
      <c r="L74" s="146"/>
    </row>
    <row r="75" spans="1:31" s="10" customFormat="1" ht="19.95" customHeight="1">
      <c r="B75" s="141"/>
      <c r="C75" s="142"/>
      <c r="D75" s="143" t="s">
        <v>120</v>
      </c>
      <c r="E75" s="144"/>
      <c r="F75" s="144"/>
      <c r="G75" s="144"/>
      <c r="H75" s="144"/>
      <c r="I75" s="144"/>
      <c r="J75" s="145">
        <f>J292</f>
        <v>0</v>
      </c>
      <c r="K75" s="142"/>
      <c r="L75" s="146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63" s="2" customFormat="1" ht="6.9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24.9" customHeight="1">
      <c r="A82" s="35"/>
      <c r="B82" s="36"/>
      <c r="C82" s="24" t="s">
        <v>121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4.4" customHeight="1">
      <c r="A85" s="35"/>
      <c r="B85" s="36"/>
      <c r="C85" s="37"/>
      <c r="D85" s="37"/>
      <c r="E85" s="377" t="str">
        <f>E7</f>
        <v>ZŠ Krušnohorská K.Vary -dílny, kabinet</v>
      </c>
      <c r="F85" s="378"/>
      <c r="G85" s="378"/>
      <c r="H85" s="378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5.6" customHeight="1">
      <c r="A87" s="35"/>
      <c r="B87" s="36"/>
      <c r="C87" s="37"/>
      <c r="D87" s="37"/>
      <c r="E87" s="330" t="str">
        <f>E9</f>
        <v>01 - Dílny, kabinet</v>
      </c>
      <c r="F87" s="379"/>
      <c r="G87" s="379"/>
      <c r="H87" s="379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0" t="str">
        <f>IF(J12="","",J12)</f>
        <v>5. 2. 2023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26.4" customHeight="1">
      <c r="A91" s="35"/>
      <c r="B91" s="36"/>
      <c r="C91" s="30" t="s">
        <v>25</v>
      </c>
      <c r="D91" s="37"/>
      <c r="E91" s="37"/>
      <c r="F91" s="28" t="str">
        <f>E15</f>
        <v>Statutární město K.Vary</v>
      </c>
      <c r="G91" s="37"/>
      <c r="H91" s="37"/>
      <c r="I91" s="30" t="s">
        <v>31</v>
      </c>
      <c r="J91" s="33" t="str">
        <f>E21</f>
        <v>Anna Dindáková, Staré Sedlo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6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Šimková Dita, K.vary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47"/>
      <c r="B94" s="148"/>
      <c r="C94" s="149" t="s">
        <v>122</v>
      </c>
      <c r="D94" s="150" t="s">
        <v>57</v>
      </c>
      <c r="E94" s="150" t="s">
        <v>53</v>
      </c>
      <c r="F94" s="150" t="s">
        <v>54</v>
      </c>
      <c r="G94" s="150" t="s">
        <v>123</v>
      </c>
      <c r="H94" s="150" t="s">
        <v>124</v>
      </c>
      <c r="I94" s="150" t="s">
        <v>125</v>
      </c>
      <c r="J94" s="150" t="s">
        <v>103</v>
      </c>
      <c r="K94" s="151" t="s">
        <v>126</v>
      </c>
      <c r="L94" s="152"/>
      <c r="M94" s="69" t="s">
        <v>19</v>
      </c>
      <c r="N94" s="70" t="s">
        <v>42</v>
      </c>
      <c r="O94" s="70" t="s">
        <v>127</v>
      </c>
      <c r="P94" s="70" t="s">
        <v>128</v>
      </c>
      <c r="Q94" s="70" t="s">
        <v>129</v>
      </c>
      <c r="R94" s="70" t="s">
        <v>130</v>
      </c>
      <c r="S94" s="70" t="s">
        <v>131</v>
      </c>
      <c r="T94" s="71" t="s">
        <v>132</v>
      </c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</row>
    <row r="95" spans="1:63" s="2" customFormat="1" ht="22.8" customHeight="1">
      <c r="A95" s="35"/>
      <c r="B95" s="36"/>
      <c r="C95" s="76" t="s">
        <v>133</v>
      </c>
      <c r="D95" s="37"/>
      <c r="E95" s="37"/>
      <c r="F95" s="37"/>
      <c r="G95" s="37"/>
      <c r="H95" s="37"/>
      <c r="I95" s="37"/>
      <c r="J95" s="153">
        <f>BK95</f>
        <v>0</v>
      </c>
      <c r="K95" s="37"/>
      <c r="L95" s="40"/>
      <c r="M95" s="72"/>
      <c r="N95" s="154"/>
      <c r="O95" s="73"/>
      <c r="P95" s="155">
        <f>P96+P193</f>
        <v>0</v>
      </c>
      <c r="Q95" s="73"/>
      <c r="R95" s="155">
        <f>R96+R193</f>
        <v>8.5570912900000007</v>
      </c>
      <c r="S95" s="73"/>
      <c r="T95" s="156">
        <f>T96+T193</f>
        <v>9.7428352600000014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104</v>
      </c>
      <c r="BK95" s="157">
        <f>BK96+BK193</f>
        <v>0</v>
      </c>
    </row>
    <row r="96" spans="1:63" s="12" customFormat="1" ht="25.95" customHeight="1">
      <c r="B96" s="158"/>
      <c r="C96" s="159"/>
      <c r="D96" s="160" t="s">
        <v>71</v>
      </c>
      <c r="E96" s="161" t="s">
        <v>134</v>
      </c>
      <c r="F96" s="161" t="s">
        <v>135</v>
      </c>
      <c r="G96" s="159"/>
      <c r="H96" s="159"/>
      <c r="I96" s="162"/>
      <c r="J96" s="163">
        <f>BK96</f>
        <v>0</v>
      </c>
      <c r="K96" s="159"/>
      <c r="L96" s="164"/>
      <c r="M96" s="165"/>
      <c r="N96" s="166"/>
      <c r="O96" s="166"/>
      <c r="P96" s="167">
        <f>P97+P109+P138+P141+P180+P190</f>
        <v>0</v>
      </c>
      <c r="Q96" s="166"/>
      <c r="R96" s="167">
        <f>R97+R109+R138+R141+R180+R190</f>
        <v>4.8025604800000004</v>
      </c>
      <c r="S96" s="166"/>
      <c r="T96" s="168">
        <f>T97+T109+T138+T141+T180+T190</f>
        <v>9.1860890000000008</v>
      </c>
      <c r="AR96" s="169" t="s">
        <v>80</v>
      </c>
      <c r="AT96" s="170" t="s">
        <v>71</v>
      </c>
      <c r="AU96" s="170" t="s">
        <v>72</v>
      </c>
      <c r="AY96" s="169" t="s">
        <v>136</v>
      </c>
      <c r="BK96" s="171">
        <f>BK97+BK109+BK138+BK141+BK180+BK190</f>
        <v>0</v>
      </c>
    </row>
    <row r="97" spans="1:65" s="12" customFormat="1" ht="22.8" customHeight="1">
      <c r="B97" s="158"/>
      <c r="C97" s="159"/>
      <c r="D97" s="160" t="s">
        <v>71</v>
      </c>
      <c r="E97" s="172" t="s">
        <v>137</v>
      </c>
      <c r="F97" s="172" t="s">
        <v>138</v>
      </c>
      <c r="G97" s="159"/>
      <c r="H97" s="159"/>
      <c r="I97" s="162"/>
      <c r="J97" s="173">
        <f>BK97</f>
        <v>0</v>
      </c>
      <c r="K97" s="159"/>
      <c r="L97" s="164"/>
      <c r="M97" s="165"/>
      <c r="N97" s="166"/>
      <c r="O97" s="166"/>
      <c r="P97" s="167">
        <f>SUM(P98:P108)</f>
        <v>0</v>
      </c>
      <c r="Q97" s="166"/>
      <c r="R97" s="167">
        <f>SUM(R98:R108)</f>
        <v>1.4743504999999999</v>
      </c>
      <c r="S97" s="166"/>
      <c r="T97" s="168">
        <f>SUM(T98:T108)</f>
        <v>0</v>
      </c>
      <c r="AR97" s="169" t="s">
        <v>80</v>
      </c>
      <c r="AT97" s="170" t="s">
        <v>71</v>
      </c>
      <c r="AU97" s="170" t="s">
        <v>80</v>
      </c>
      <c r="AY97" s="169" t="s">
        <v>136</v>
      </c>
      <c r="BK97" s="171">
        <f>SUM(BK98:BK108)</f>
        <v>0</v>
      </c>
    </row>
    <row r="98" spans="1:65" s="2" customFormat="1" ht="19.8" customHeight="1">
      <c r="A98" s="35"/>
      <c r="B98" s="36"/>
      <c r="C98" s="174" t="s">
        <v>80</v>
      </c>
      <c r="D98" s="174" t="s">
        <v>139</v>
      </c>
      <c r="E98" s="175" t="s">
        <v>140</v>
      </c>
      <c r="F98" s="176" t="s">
        <v>141</v>
      </c>
      <c r="G98" s="177" t="s">
        <v>142</v>
      </c>
      <c r="H98" s="178">
        <v>0.35899999999999999</v>
      </c>
      <c r="I98" s="179"/>
      <c r="J98" s="180">
        <f>ROUND(I98*H98,2)</f>
        <v>0</v>
      </c>
      <c r="K98" s="176" t="s">
        <v>143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1.8774999999999999</v>
      </c>
      <c r="R98" s="183">
        <f>Q98*H98</f>
        <v>0.67402249999999997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144</v>
      </c>
      <c r="AT98" s="185" t="s">
        <v>139</v>
      </c>
      <c r="AU98" s="185" t="s">
        <v>82</v>
      </c>
      <c r="AY98" s="18" t="s">
        <v>136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144</v>
      </c>
      <c r="BM98" s="185" t="s">
        <v>145</v>
      </c>
    </row>
    <row r="99" spans="1:65" s="2" customFormat="1" ht="10.199999999999999">
      <c r="A99" s="35"/>
      <c r="B99" s="36"/>
      <c r="C99" s="37"/>
      <c r="D99" s="187" t="s">
        <v>146</v>
      </c>
      <c r="E99" s="37"/>
      <c r="F99" s="188" t="s">
        <v>147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146</v>
      </c>
      <c r="AU99" s="18" t="s">
        <v>82</v>
      </c>
    </row>
    <row r="100" spans="1:65" s="13" customFormat="1" ht="10.199999999999999">
      <c r="B100" s="192"/>
      <c r="C100" s="193"/>
      <c r="D100" s="194" t="s">
        <v>148</v>
      </c>
      <c r="E100" s="195" t="s">
        <v>19</v>
      </c>
      <c r="F100" s="196" t="s">
        <v>149</v>
      </c>
      <c r="G100" s="193"/>
      <c r="H100" s="197">
        <v>0.35899999999999999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148</v>
      </c>
      <c r="AU100" s="203" t="s">
        <v>82</v>
      </c>
      <c r="AV100" s="13" t="s">
        <v>82</v>
      </c>
      <c r="AW100" s="13" t="s">
        <v>33</v>
      </c>
      <c r="AX100" s="13" t="s">
        <v>80</v>
      </c>
      <c r="AY100" s="203" t="s">
        <v>136</v>
      </c>
    </row>
    <row r="101" spans="1:65" s="2" customFormat="1" ht="22.2" customHeight="1">
      <c r="A101" s="35"/>
      <c r="B101" s="36"/>
      <c r="C101" s="174" t="s">
        <v>82</v>
      </c>
      <c r="D101" s="174" t="s">
        <v>139</v>
      </c>
      <c r="E101" s="175" t="s">
        <v>150</v>
      </c>
      <c r="F101" s="176" t="s">
        <v>151</v>
      </c>
      <c r="G101" s="177" t="s">
        <v>152</v>
      </c>
      <c r="H101" s="178">
        <v>1</v>
      </c>
      <c r="I101" s="179"/>
      <c r="J101" s="180">
        <f>ROUND(I101*H101,2)</f>
        <v>0</v>
      </c>
      <c r="K101" s="176" t="s">
        <v>143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2.6280000000000001E-2</v>
      </c>
      <c r="R101" s="183">
        <f>Q101*H101</f>
        <v>2.6280000000000001E-2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144</v>
      </c>
      <c r="AT101" s="185" t="s">
        <v>139</v>
      </c>
      <c r="AU101" s="185" t="s">
        <v>82</v>
      </c>
      <c r="AY101" s="18" t="s">
        <v>136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144</v>
      </c>
      <c r="BM101" s="185" t="s">
        <v>153</v>
      </c>
    </row>
    <row r="102" spans="1:65" s="2" customFormat="1" ht="10.199999999999999">
      <c r="A102" s="35"/>
      <c r="B102" s="36"/>
      <c r="C102" s="37"/>
      <c r="D102" s="187" t="s">
        <v>146</v>
      </c>
      <c r="E102" s="37"/>
      <c r="F102" s="188" t="s">
        <v>154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146</v>
      </c>
      <c r="AU102" s="18" t="s">
        <v>82</v>
      </c>
    </row>
    <row r="103" spans="1:65" s="2" customFormat="1" ht="22.2" customHeight="1">
      <c r="A103" s="35"/>
      <c r="B103" s="36"/>
      <c r="C103" s="174" t="s">
        <v>137</v>
      </c>
      <c r="D103" s="174" t="s">
        <v>139</v>
      </c>
      <c r="E103" s="175" t="s">
        <v>155</v>
      </c>
      <c r="F103" s="176" t="s">
        <v>156</v>
      </c>
      <c r="G103" s="177" t="s">
        <v>157</v>
      </c>
      <c r="H103" s="178">
        <v>14.72</v>
      </c>
      <c r="I103" s="179"/>
      <c r="J103" s="180">
        <f>ROUND(I103*H103,2)</f>
        <v>0</v>
      </c>
      <c r="K103" s="176" t="s">
        <v>143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5.2499999999999998E-2</v>
      </c>
      <c r="R103" s="183">
        <f>Q103*H103</f>
        <v>0.77280000000000004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144</v>
      </c>
      <c r="AT103" s="185" t="s">
        <v>139</v>
      </c>
      <c r="AU103" s="185" t="s">
        <v>82</v>
      </c>
      <c r="AY103" s="18" t="s">
        <v>136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144</v>
      </c>
      <c r="BM103" s="185" t="s">
        <v>158</v>
      </c>
    </row>
    <row r="104" spans="1:65" s="2" customFormat="1" ht="10.199999999999999">
      <c r="A104" s="35"/>
      <c r="B104" s="36"/>
      <c r="C104" s="37"/>
      <c r="D104" s="187" t="s">
        <v>146</v>
      </c>
      <c r="E104" s="37"/>
      <c r="F104" s="188" t="s">
        <v>159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146</v>
      </c>
      <c r="AU104" s="18" t="s">
        <v>82</v>
      </c>
    </row>
    <row r="105" spans="1:65" s="13" customFormat="1" ht="10.199999999999999">
      <c r="B105" s="192"/>
      <c r="C105" s="193"/>
      <c r="D105" s="194" t="s">
        <v>148</v>
      </c>
      <c r="E105" s="195" t="s">
        <v>19</v>
      </c>
      <c r="F105" s="196" t="s">
        <v>160</v>
      </c>
      <c r="G105" s="193"/>
      <c r="H105" s="197">
        <v>14.72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148</v>
      </c>
      <c r="AU105" s="203" t="s">
        <v>82</v>
      </c>
      <c r="AV105" s="13" t="s">
        <v>82</v>
      </c>
      <c r="AW105" s="13" t="s">
        <v>33</v>
      </c>
      <c r="AX105" s="13" t="s">
        <v>80</v>
      </c>
      <c r="AY105" s="203" t="s">
        <v>136</v>
      </c>
    </row>
    <row r="106" spans="1:65" s="2" customFormat="1" ht="14.4" customHeight="1">
      <c r="A106" s="35"/>
      <c r="B106" s="36"/>
      <c r="C106" s="174" t="s">
        <v>144</v>
      </c>
      <c r="D106" s="174" t="s">
        <v>139</v>
      </c>
      <c r="E106" s="175" t="s">
        <v>161</v>
      </c>
      <c r="F106" s="176" t="s">
        <v>162</v>
      </c>
      <c r="G106" s="177" t="s">
        <v>163</v>
      </c>
      <c r="H106" s="178">
        <v>9.6</v>
      </c>
      <c r="I106" s="179"/>
      <c r="J106" s="180">
        <f>ROUND(I106*H106,2)</f>
        <v>0</v>
      </c>
      <c r="K106" s="176" t="s">
        <v>143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1.2999999999999999E-4</v>
      </c>
      <c r="R106" s="183">
        <f>Q106*H106</f>
        <v>1.2479999999999998E-3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144</v>
      </c>
      <c r="AT106" s="185" t="s">
        <v>139</v>
      </c>
      <c r="AU106" s="185" t="s">
        <v>82</v>
      </c>
      <c r="AY106" s="18" t="s">
        <v>136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144</v>
      </c>
      <c r="BM106" s="185" t="s">
        <v>164</v>
      </c>
    </row>
    <row r="107" spans="1:65" s="2" customFormat="1" ht="10.199999999999999">
      <c r="A107" s="35"/>
      <c r="B107" s="36"/>
      <c r="C107" s="37"/>
      <c r="D107" s="187" t="s">
        <v>146</v>
      </c>
      <c r="E107" s="37"/>
      <c r="F107" s="188" t="s">
        <v>165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146</v>
      </c>
      <c r="AU107" s="18" t="s">
        <v>82</v>
      </c>
    </row>
    <row r="108" spans="1:65" s="13" customFormat="1" ht="10.199999999999999">
      <c r="B108" s="192"/>
      <c r="C108" s="193"/>
      <c r="D108" s="194" t="s">
        <v>148</v>
      </c>
      <c r="E108" s="195" t="s">
        <v>19</v>
      </c>
      <c r="F108" s="196" t="s">
        <v>166</v>
      </c>
      <c r="G108" s="193"/>
      <c r="H108" s="197">
        <v>9.6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148</v>
      </c>
      <c r="AU108" s="203" t="s">
        <v>82</v>
      </c>
      <c r="AV108" s="13" t="s">
        <v>82</v>
      </c>
      <c r="AW108" s="13" t="s">
        <v>33</v>
      </c>
      <c r="AX108" s="13" t="s">
        <v>80</v>
      </c>
      <c r="AY108" s="203" t="s">
        <v>136</v>
      </c>
    </row>
    <row r="109" spans="1:65" s="12" customFormat="1" ht="22.8" customHeight="1">
      <c r="B109" s="158"/>
      <c r="C109" s="159"/>
      <c r="D109" s="160" t="s">
        <v>71</v>
      </c>
      <c r="E109" s="172" t="s">
        <v>167</v>
      </c>
      <c r="F109" s="172" t="s">
        <v>168</v>
      </c>
      <c r="G109" s="159"/>
      <c r="H109" s="159"/>
      <c r="I109" s="162"/>
      <c r="J109" s="173">
        <f>BK109</f>
        <v>0</v>
      </c>
      <c r="K109" s="159"/>
      <c r="L109" s="164"/>
      <c r="M109" s="165"/>
      <c r="N109" s="166"/>
      <c r="O109" s="166"/>
      <c r="P109" s="167">
        <f>SUM(P110:P137)</f>
        <v>0</v>
      </c>
      <c r="Q109" s="166"/>
      <c r="R109" s="167">
        <f>SUM(R110:R137)</f>
        <v>3.2910360800000005</v>
      </c>
      <c r="S109" s="166"/>
      <c r="T109" s="168">
        <f>SUM(T110:T137)</f>
        <v>0</v>
      </c>
      <c r="AR109" s="169" t="s">
        <v>80</v>
      </c>
      <c r="AT109" s="170" t="s">
        <v>71</v>
      </c>
      <c r="AU109" s="170" t="s">
        <v>80</v>
      </c>
      <c r="AY109" s="169" t="s">
        <v>136</v>
      </c>
      <c r="BK109" s="171">
        <f>SUM(BK110:BK137)</f>
        <v>0</v>
      </c>
    </row>
    <row r="110" spans="1:65" s="2" customFormat="1" ht="19.8" customHeight="1">
      <c r="A110" s="35"/>
      <c r="B110" s="36"/>
      <c r="C110" s="174" t="s">
        <v>169</v>
      </c>
      <c r="D110" s="174" t="s">
        <v>139</v>
      </c>
      <c r="E110" s="175" t="s">
        <v>170</v>
      </c>
      <c r="F110" s="176" t="s">
        <v>171</v>
      </c>
      <c r="G110" s="177" t="s">
        <v>157</v>
      </c>
      <c r="H110" s="178">
        <v>29.44</v>
      </c>
      <c r="I110" s="179"/>
      <c r="J110" s="180">
        <f>ROUND(I110*H110,2)</f>
        <v>0</v>
      </c>
      <c r="K110" s="176" t="s">
        <v>143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4.3800000000000002E-3</v>
      </c>
      <c r="R110" s="183">
        <f>Q110*H110</f>
        <v>0.12894720000000001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144</v>
      </c>
      <c r="AT110" s="185" t="s">
        <v>139</v>
      </c>
      <c r="AU110" s="185" t="s">
        <v>82</v>
      </c>
      <c r="AY110" s="18" t="s">
        <v>136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144</v>
      </c>
      <c r="BM110" s="185" t="s">
        <v>172</v>
      </c>
    </row>
    <row r="111" spans="1:65" s="2" customFormat="1" ht="10.199999999999999">
      <c r="A111" s="35"/>
      <c r="B111" s="36"/>
      <c r="C111" s="37"/>
      <c r="D111" s="187" t="s">
        <v>146</v>
      </c>
      <c r="E111" s="37"/>
      <c r="F111" s="188" t="s">
        <v>173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146</v>
      </c>
      <c r="AU111" s="18" t="s">
        <v>82</v>
      </c>
    </row>
    <row r="112" spans="1:65" s="13" customFormat="1" ht="10.199999999999999">
      <c r="B112" s="192"/>
      <c r="C112" s="193"/>
      <c r="D112" s="194" t="s">
        <v>148</v>
      </c>
      <c r="E112" s="195" t="s">
        <v>19</v>
      </c>
      <c r="F112" s="196" t="s">
        <v>174</v>
      </c>
      <c r="G112" s="193"/>
      <c r="H112" s="197">
        <v>29.44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148</v>
      </c>
      <c r="AU112" s="203" t="s">
        <v>82</v>
      </c>
      <c r="AV112" s="13" t="s">
        <v>82</v>
      </c>
      <c r="AW112" s="13" t="s">
        <v>33</v>
      </c>
      <c r="AX112" s="13" t="s">
        <v>80</v>
      </c>
      <c r="AY112" s="203" t="s">
        <v>136</v>
      </c>
    </row>
    <row r="113" spans="1:65" s="2" customFormat="1" ht="14.4" customHeight="1">
      <c r="A113" s="35"/>
      <c r="B113" s="36"/>
      <c r="C113" s="174" t="s">
        <v>167</v>
      </c>
      <c r="D113" s="174" t="s">
        <v>139</v>
      </c>
      <c r="E113" s="175" t="s">
        <v>175</v>
      </c>
      <c r="F113" s="176" t="s">
        <v>176</v>
      </c>
      <c r="G113" s="177" t="s">
        <v>157</v>
      </c>
      <c r="H113" s="178">
        <v>29.44</v>
      </c>
      <c r="I113" s="179"/>
      <c r="J113" s="180">
        <f>ROUND(I113*H113,2)</f>
        <v>0</v>
      </c>
      <c r="K113" s="176" t="s">
        <v>143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4.0000000000000001E-3</v>
      </c>
      <c r="R113" s="183">
        <f>Q113*H113</f>
        <v>0.11776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144</v>
      </c>
      <c r="AT113" s="185" t="s">
        <v>139</v>
      </c>
      <c r="AU113" s="185" t="s">
        <v>82</v>
      </c>
      <c r="AY113" s="18" t="s">
        <v>136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144</v>
      </c>
      <c r="BM113" s="185" t="s">
        <v>177</v>
      </c>
    </row>
    <row r="114" spans="1:65" s="2" customFormat="1" ht="10.199999999999999">
      <c r="A114" s="35"/>
      <c r="B114" s="36"/>
      <c r="C114" s="37"/>
      <c r="D114" s="187" t="s">
        <v>146</v>
      </c>
      <c r="E114" s="37"/>
      <c r="F114" s="188" t="s">
        <v>178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146</v>
      </c>
      <c r="AU114" s="18" t="s">
        <v>82</v>
      </c>
    </row>
    <row r="115" spans="1:65" s="2" customFormat="1" ht="22.2" customHeight="1">
      <c r="A115" s="35"/>
      <c r="B115" s="36"/>
      <c r="C115" s="174" t="s">
        <v>179</v>
      </c>
      <c r="D115" s="174" t="s">
        <v>139</v>
      </c>
      <c r="E115" s="175" t="s">
        <v>180</v>
      </c>
      <c r="F115" s="176" t="s">
        <v>181</v>
      </c>
      <c r="G115" s="177" t="s">
        <v>157</v>
      </c>
      <c r="H115" s="178">
        <v>15.5</v>
      </c>
      <c r="I115" s="179"/>
      <c r="J115" s="180">
        <f>ROUND(I115*H115,2)</f>
        <v>0</v>
      </c>
      <c r="K115" s="176" t="s">
        <v>143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1.54E-2</v>
      </c>
      <c r="R115" s="183">
        <f>Q115*H115</f>
        <v>0.2387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144</v>
      </c>
      <c r="AT115" s="185" t="s">
        <v>139</v>
      </c>
      <c r="AU115" s="185" t="s">
        <v>82</v>
      </c>
      <c r="AY115" s="18" t="s">
        <v>136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144</v>
      </c>
      <c r="BM115" s="185" t="s">
        <v>182</v>
      </c>
    </row>
    <row r="116" spans="1:65" s="2" customFormat="1" ht="10.199999999999999">
      <c r="A116" s="35"/>
      <c r="B116" s="36"/>
      <c r="C116" s="37"/>
      <c r="D116" s="187" t="s">
        <v>146</v>
      </c>
      <c r="E116" s="37"/>
      <c r="F116" s="188" t="s">
        <v>183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146</v>
      </c>
      <c r="AU116" s="18" t="s">
        <v>82</v>
      </c>
    </row>
    <row r="117" spans="1:65" s="13" customFormat="1" ht="10.199999999999999">
      <c r="B117" s="192"/>
      <c r="C117" s="193"/>
      <c r="D117" s="194" t="s">
        <v>148</v>
      </c>
      <c r="E117" s="195" t="s">
        <v>19</v>
      </c>
      <c r="F117" s="196" t="s">
        <v>184</v>
      </c>
      <c r="G117" s="193"/>
      <c r="H117" s="197">
        <v>15.5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148</v>
      </c>
      <c r="AU117" s="203" t="s">
        <v>82</v>
      </c>
      <c r="AV117" s="13" t="s">
        <v>82</v>
      </c>
      <c r="AW117" s="13" t="s">
        <v>33</v>
      </c>
      <c r="AX117" s="13" t="s">
        <v>80</v>
      </c>
      <c r="AY117" s="203" t="s">
        <v>136</v>
      </c>
    </row>
    <row r="118" spans="1:65" s="2" customFormat="1" ht="14.4" customHeight="1">
      <c r="A118" s="35"/>
      <c r="B118" s="36"/>
      <c r="C118" s="174" t="s">
        <v>185</v>
      </c>
      <c r="D118" s="174" t="s">
        <v>139</v>
      </c>
      <c r="E118" s="175" t="s">
        <v>186</v>
      </c>
      <c r="F118" s="176" t="s">
        <v>187</v>
      </c>
      <c r="G118" s="177" t="s">
        <v>157</v>
      </c>
      <c r="H118" s="178">
        <v>0.4</v>
      </c>
      <c r="I118" s="179"/>
      <c r="J118" s="180">
        <f>ROUND(I118*H118,2)</f>
        <v>0</v>
      </c>
      <c r="K118" s="176" t="s">
        <v>143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3.8899999999999997E-2</v>
      </c>
      <c r="R118" s="183">
        <f>Q118*H118</f>
        <v>1.5559999999999999E-2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144</v>
      </c>
      <c r="AT118" s="185" t="s">
        <v>139</v>
      </c>
      <c r="AU118" s="185" t="s">
        <v>82</v>
      </c>
      <c r="AY118" s="18" t="s">
        <v>136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144</v>
      </c>
      <c r="BM118" s="185" t="s">
        <v>188</v>
      </c>
    </row>
    <row r="119" spans="1:65" s="2" customFormat="1" ht="10.199999999999999">
      <c r="A119" s="35"/>
      <c r="B119" s="36"/>
      <c r="C119" s="37"/>
      <c r="D119" s="187" t="s">
        <v>146</v>
      </c>
      <c r="E119" s="37"/>
      <c r="F119" s="188" t="s">
        <v>189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146</v>
      </c>
      <c r="AU119" s="18" t="s">
        <v>82</v>
      </c>
    </row>
    <row r="120" spans="1:65" s="13" customFormat="1" ht="10.199999999999999">
      <c r="B120" s="192"/>
      <c r="C120" s="193"/>
      <c r="D120" s="194" t="s">
        <v>148</v>
      </c>
      <c r="E120" s="195" t="s">
        <v>19</v>
      </c>
      <c r="F120" s="196" t="s">
        <v>190</v>
      </c>
      <c r="G120" s="193"/>
      <c r="H120" s="197">
        <v>0.4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148</v>
      </c>
      <c r="AU120" s="203" t="s">
        <v>82</v>
      </c>
      <c r="AV120" s="13" t="s">
        <v>82</v>
      </c>
      <c r="AW120" s="13" t="s">
        <v>33</v>
      </c>
      <c r="AX120" s="13" t="s">
        <v>80</v>
      </c>
      <c r="AY120" s="203" t="s">
        <v>136</v>
      </c>
    </row>
    <row r="121" spans="1:65" s="2" customFormat="1" ht="22.2" customHeight="1">
      <c r="A121" s="35"/>
      <c r="B121" s="36"/>
      <c r="C121" s="174" t="s">
        <v>191</v>
      </c>
      <c r="D121" s="174" t="s">
        <v>139</v>
      </c>
      <c r="E121" s="175" t="s">
        <v>192</v>
      </c>
      <c r="F121" s="176" t="s">
        <v>193</v>
      </c>
      <c r="G121" s="177" t="s">
        <v>157</v>
      </c>
      <c r="H121" s="178">
        <v>455.57600000000002</v>
      </c>
      <c r="I121" s="179"/>
      <c r="J121" s="180">
        <f>ROUND(I121*H121,2)</f>
        <v>0</v>
      </c>
      <c r="K121" s="176" t="s">
        <v>143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5.7000000000000002E-3</v>
      </c>
      <c r="R121" s="183">
        <f>Q121*H121</f>
        <v>2.5967832000000004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144</v>
      </c>
      <c r="AT121" s="185" t="s">
        <v>139</v>
      </c>
      <c r="AU121" s="185" t="s">
        <v>82</v>
      </c>
      <c r="AY121" s="18" t="s">
        <v>136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144</v>
      </c>
      <c r="BM121" s="185" t="s">
        <v>194</v>
      </c>
    </row>
    <row r="122" spans="1:65" s="2" customFormat="1" ht="10.199999999999999">
      <c r="A122" s="35"/>
      <c r="B122" s="36"/>
      <c r="C122" s="37"/>
      <c r="D122" s="187" t="s">
        <v>146</v>
      </c>
      <c r="E122" s="37"/>
      <c r="F122" s="188" t="s">
        <v>195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146</v>
      </c>
      <c r="AU122" s="18" t="s">
        <v>82</v>
      </c>
    </row>
    <row r="123" spans="1:65" s="13" customFormat="1" ht="10.199999999999999">
      <c r="B123" s="192"/>
      <c r="C123" s="193"/>
      <c r="D123" s="194" t="s">
        <v>148</v>
      </c>
      <c r="E123" s="195" t="s">
        <v>19</v>
      </c>
      <c r="F123" s="196" t="s">
        <v>196</v>
      </c>
      <c r="G123" s="193"/>
      <c r="H123" s="197">
        <v>455.57600000000002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148</v>
      </c>
      <c r="AU123" s="203" t="s">
        <v>82</v>
      </c>
      <c r="AV123" s="13" t="s">
        <v>82</v>
      </c>
      <c r="AW123" s="13" t="s">
        <v>33</v>
      </c>
      <c r="AX123" s="13" t="s">
        <v>80</v>
      </c>
      <c r="AY123" s="203" t="s">
        <v>136</v>
      </c>
    </row>
    <row r="124" spans="1:65" s="2" customFormat="1" ht="14.4" customHeight="1">
      <c r="A124" s="35"/>
      <c r="B124" s="36"/>
      <c r="C124" s="174" t="s">
        <v>197</v>
      </c>
      <c r="D124" s="174" t="s">
        <v>139</v>
      </c>
      <c r="E124" s="175" t="s">
        <v>198</v>
      </c>
      <c r="F124" s="176" t="s">
        <v>199</v>
      </c>
      <c r="G124" s="177" t="s">
        <v>157</v>
      </c>
      <c r="H124" s="178">
        <v>50</v>
      </c>
      <c r="I124" s="179"/>
      <c r="J124" s="180">
        <f>ROUND(I124*H124,2)</f>
        <v>0</v>
      </c>
      <c r="K124" s="176" t="s">
        <v>143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144</v>
      </c>
      <c r="AT124" s="185" t="s">
        <v>139</v>
      </c>
      <c r="AU124" s="185" t="s">
        <v>82</v>
      </c>
      <c r="AY124" s="18" t="s">
        <v>136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144</v>
      </c>
      <c r="BM124" s="185" t="s">
        <v>200</v>
      </c>
    </row>
    <row r="125" spans="1:65" s="2" customFormat="1" ht="10.199999999999999">
      <c r="A125" s="35"/>
      <c r="B125" s="36"/>
      <c r="C125" s="37"/>
      <c r="D125" s="187" t="s">
        <v>146</v>
      </c>
      <c r="E125" s="37"/>
      <c r="F125" s="188" t="s">
        <v>201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146</v>
      </c>
      <c r="AU125" s="18" t="s">
        <v>82</v>
      </c>
    </row>
    <row r="126" spans="1:65" s="13" customFormat="1" ht="10.199999999999999">
      <c r="B126" s="192"/>
      <c r="C126" s="193"/>
      <c r="D126" s="194" t="s">
        <v>148</v>
      </c>
      <c r="E126" s="195" t="s">
        <v>19</v>
      </c>
      <c r="F126" s="196" t="s">
        <v>202</v>
      </c>
      <c r="G126" s="193"/>
      <c r="H126" s="197">
        <v>50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148</v>
      </c>
      <c r="AU126" s="203" t="s">
        <v>82</v>
      </c>
      <c r="AV126" s="13" t="s">
        <v>82</v>
      </c>
      <c r="AW126" s="13" t="s">
        <v>33</v>
      </c>
      <c r="AX126" s="13" t="s">
        <v>80</v>
      </c>
      <c r="AY126" s="203" t="s">
        <v>136</v>
      </c>
    </row>
    <row r="127" spans="1:65" s="2" customFormat="1" ht="22.2" customHeight="1">
      <c r="A127" s="35"/>
      <c r="B127" s="36"/>
      <c r="C127" s="174" t="s">
        <v>203</v>
      </c>
      <c r="D127" s="174" t="s">
        <v>139</v>
      </c>
      <c r="E127" s="175" t="s">
        <v>204</v>
      </c>
      <c r="F127" s="176" t="s">
        <v>205</v>
      </c>
      <c r="G127" s="177" t="s">
        <v>157</v>
      </c>
      <c r="H127" s="178">
        <v>89.138999999999996</v>
      </c>
      <c r="I127" s="179"/>
      <c r="J127" s="180">
        <f>ROUND(I127*H127,2)</f>
        <v>0</v>
      </c>
      <c r="K127" s="176" t="s">
        <v>143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144</v>
      </c>
      <c r="AT127" s="185" t="s">
        <v>139</v>
      </c>
      <c r="AU127" s="185" t="s">
        <v>82</v>
      </c>
      <c r="AY127" s="18" t="s">
        <v>136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144</v>
      </c>
      <c r="BM127" s="185" t="s">
        <v>206</v>
      </c>
    </row>
    <row r="128" spans="1:65" s="2" customFormat="1" ht="10.199999999999999">
      <c r="A128" s="35"/>
      <c r="B128" s="36"/>
      <c r="C128" s="37"/>
      <c r="D128" s="187" t="s">
        <v>146</v>
      </c>
      <c r="E128" s="37"/>
      <c r="F128" s="188" t="s">
        <v>207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146</v>
      </c>
      <c r="AU128" s="18" t="s">
        <v>82</v>
      </c>
    </row>
    <row r="129" spans="1:65" s="14" customFormat="1" ht="10.199999999999999">
      <c r="B129" s="204"/>
      <c r="C129" s="205"/>
      <c r="D129" s="194" t="s">
        <v>148</v>
      </c>
      <c r="E129" s="206" t="s">
        <v>19</v>
      </c>
      <c r="F129" s="207" t="s">
        <v>208</v>
      </c>
      <c r="G129" s="205"/>
      <c r="H129" s="206" t="s">
        <v>19</v>
      </c>
      <c r="I129" s="208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148</v>
      </c>
      <c r="AU129" s="213" t="s">
        <v>82</v>
      </c>
      <c r="AV129" s="14" t="s">
        <v>80</v>
      </c>
      <c r="AW129" s="14" t="s">
        <v>33</v>
      </c>
      <c r="AX129" s="14" t="s">
        <v>72</v>
      </c>
      <c r="AY129" s="213" t="s">
        <v>136</v>
      </c>
    </row>
    <row r="130" spans="1:65" s="13" customFormat="1" ht="10.199999999999999">
      <c r="B130" s="192"/>
      <c r="C130" s="193"/>
      <c r="D130" s="194" t="s">
        <v>148</v>
      </c>
      <c r="E130" s="195" t="s">
        <v>19</v>
      </c>
      <c r="F130" s="196" t="s">
        <v>209</v>
      </c>
      <c r="G130" s="193"/>
      <c r="H130" s="197">
        <v>5.274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148</v>
      </c>
      <c r="AU130" s="203" t="s">
        <v>82</v>
      </c>
      <c r="AV130" s="13" t="s">
        <v>82</v>
      </c>
      <c r="AW130" s="13" t="s">
        <v>33</v>
      </c>
      <c r="AX130" s="13" t="s">
        <v>72</v>
      </c>
      <c r="AY130" s="203" t="s">
        <v>136</v>
      </c>
    </row>
    <row r="131" spans="1:65" s="13" customFormat="1" ht="10.199999999999999">
      <c r="B131" s="192"/>
      <c r="C131" s="193"/>
      <c r="D131" s="194" t="s">
        <v>148</v>
      </c>
      <c r="E131" s="195" t="s">
        <v>19</v>
      </c>
      <c r="F131" s="196" t="s">
        <v>210</v>
      </c>
      <c r="G131" s="193"/>
      <c r="H131" s="197">
        <v>14.145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148</v>
      </c>
      <c r="AU131" s="203" t="s">
        <v>82</v>
      </c>
      <c r="AV131" s="13" t="s">
        <v>82</v>
      </c>
      <c r="AW131" s="13" t="s">
        <v>33</v>
      </c>
      <c r="AX131" s="13" t="s">
        <v>72</v>
      </c>
      <c r="AY131" s="203" t="s">
        <v>136</v>
      </c>
    </row>
    <row r="132" spans="1:65" s="13" customFormat="1" ht="10.199999999999999">
      <c r="B132" s="192"/>
      <c r="C132" s="193"/>
      <c r="D132" s="194" t="s">
        <v>148</v>
      </c>
      <c r="E132" s="195" t="s">
        <v>19</v>
      </c>
      <c r="F132" s="196" t="s">
        <v>211</v>
      </c>
      <c r="G132" s="193"/>
      <c r="H132" s="197">
        <v>37.72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148</v>
      </c>
      <c r="AU132" s="203" t="s">
        <v>82</v>
      </c>
      <c r="AV132" s="13" t="s">
        <v>82</v>
      </c>
      <c r="AW132" s="13" t="s">
        <v>33</v>
      </c>
      <c r="AX132" s="13" t="s">
        <v>72</v>
      </c>
      <c r="AY132" s="203" t="s">
        <v>136</v>
      </c>
    </row>
    <row r="133" spans="1:65" s="13" customFormat="1" ht="10.199999999999999">
      <c r="B133" s="192"/>
      <c r="C133" s="193"/>
      <c r="D133" s="194" t="s">
        <v>148</v>
      </c>
      <c r="E133" s="195" t="s">
        <v>19</v>
      </c>
      <c r="F133" s="196" t="s">
        <v>212</v>
      </c>
      <c r="G133" s="193"/>
      <c r="H133" s="197">
        <v>32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148</v>
      </c>
      <c r="AU133" s="203" t="s">
        <v>82</v>
      </c>
      <c r="AV133" s="13" t="s">
        <v>82</v>
      </c>
      <c r="AW133" s="13" t="s">
        <v>33</v>
      </c>
      <c r="AX133" s="13" t="s">
        <v>72</v>
      </c>
      <c r="AY133" s="203" t="s">
        <v>136</v>
      </c>
    </row>
    <row r="134" spans="1:65" s="15" customFormat="1" ht="10.199999999999999">
      <c r="B134" s="214"/>
      <c r="C134" s="215"/>
      <c r="D134" s="194" t="s">
        <v>148</v>
      </c>
      <c r="E134" s="216" t="s">
        <v>19</v>
      </c>
      <c r="F134" s="217" t="s">
        <v>213</v>
      </c>
      <c r="G134" s="215"/>
      <c r="H134" s="218">
        <v>89.138999999999996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148</v>
      </c>
      <c r="AU134" s="224" t="s">
        <v>82</v>
      </c>
      <c r="AV134" s="15" t="s">
        <v>144</v>
      </c>
      <c r="AW134" s="15" t="s">
        <v>33</v>
      </c>
      <c r="AX134" s="15" t="s">
        <v>80</v>
      </c>
      <c r="AY134" s="224" t="s">
        <v>136</v>
      </c>
    </row>
    <row r="135" spans="1:65" s="2" customFormat="1" ht="22.2" customHeight="1">
      <c r="A135" s="35"/>
      <c r="B135" s="36"/>
      <c r="C135" s="174" t="s">
        <v>214</v>
      </c>
      <c r="D135" s="174" t="s">
        <v>139</v>
      </c>
      <c r="E135" s="175" t="s">
        <v>215</v>
      </c>
      <c r="F135" s="176" t="s">
        <v>216</v>
      </c>
      <c r="G135" s="177" t="s">
        <v>142</v>
      </c>
      <c r="H135" s="178">
        <v>8.4000000000000005E-2</v>
      </c>
      <c r="I135" s="179"/>
      <c r="J135" s="180">
        <f>ROUND(I135*H135,2)</f>
        <v>0</v>
      </c>
      <c r="K135" s="176" t="s">
        <v>143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2.3010199999999998</v>
      </c>
      <c r="R135" s="183">
        <f>Q135*H135</f>
        <v>0.19328567999999999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144</v>
      </c>
      <c r="AT135" s="185" t="s">
        <v>139</v>
      </c>
      <c r="AU135" s="185" t="s">
        <v>82</v>
      </c>
      <c r="AY135" s="18" t="s">
        <v>136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80</v>
      </c>
      <c r="BK135" s="186">
        <f>ROUND(I135*H135,2)</f>
        <v>0</v>
      </c>
      <c r="BL135" s="18" t="s">
        <v>144</v>
      </c>
      <c r="BM135" s="185" t="s">
        <v>217</v>
      </c>
    </row>
    <row r="136" spans="1:65" s="2" customFormat="1" ht="10.199999999999999">
      <c r="A136" s="35"/>
      <c r="B136" s="36"/>
      <c r="C136" s="37"/>
      <c r="D136" s="187" t="s">
        <v>146</v>
      </c>
      <c r="E136" s="37"/>
      <c r="F136" s="188" t="s">
        <v>218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146</v>
      </c>
      <c r="AU136" s="18" t="s">
        <v>82</v>
      </c>
    </row>
    <row r="137" spans="1:65" s="13" customFormat="1" ht="10.199999999999999">
      <c r="B137" s="192"/>
      <c r="C137" s="193"/>
      <c r="D137" s="194" t="s">
        <v>148</v>
      </c>
      <c r="E137" s="195" t="s">
        <v>19</v>
      </c>
      <c r="F137" s="196" t="s">
        <v>219</v>
      </c>
      <c r="G137" s="193"/>
      <c r="H137" s="197">
        <v>8.4000000000000005E-2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148</v>
      </c>
      <c r="AU137" s="203" t="s">
        <v>82</v>
      </c>
      <c r="AV137" s="13" t="s">
        <v>82</v>
      </c>
      <c r="AW137" s="13" t="s">
        <v>33</v>
      </c>
      <c r="AX137" s="13" t="s">
        <v>80</v>
      </c>
      <c r="AY137" s="203" t="s">
        <v>136</v>
      </c>
    </row>
    <row r="138" spans="1:65" s="12" customFormat="1" ht="22.8" customHeight="1">
      <c r="B138" s="158"/>
      <c r="C138" s="159"/>
      <c r="D138" s="160" t="s">
        <v>71</v>
      </c>
      <c r="E138" s="172" t="s">
        <v>185</v>
      </c>
      <c r="F138" s="172" t="s">
        <v>220</v>
      </c>
      <c r="G138" s="159"/>
      <c r="H138" s="159"/>
      <c r="I138" s="162"/>
      <c r="J138" s="173">
        <f>BK138</f>
        <v>0</v>
      </c>
      <c r="K138" s="159"/>
      <c r="L138" s="164"/>
      <c r="M138" s="165"/>
      <c r="N138" s="166"/>
      <c r="O138" s="166"/>
      <c r="P138" s="167">
        <f>SUM(P139:P140)</f>
        <v>0</v>
      </c>
      <c r="Q138" s="166"/>
      <c r="R138" s="167">
        <f>SUM(R139:R140)</f>
        <v>0</v>
      </c>
      <c r="S138" s="166"/>
      <c r="T138" s="168">
        <f>SUM(T139:T140)</f>
        <v>0.1</v>
      </c>
      <c r="AR138" s="169" t="s">
        <v>80</v>
      </c>
      <c r="AT138" s="170" t="s">
        <v>71</v>
      </c>
      <c r="AU138" s="170" t="s">
        <v>80</v>
      </c>
      <c r="AY138" s="169" t="s">
        <v>136</v>
      </c>
      <c r="BK138" s="171">
        <f>SUM(BK139:BK140)</f>
        <v>0</v>
      </c>
    </row>
    <row r="139" spans="1:65" s="2" customFormat="1" ht="14.4" customHeight="1">
      <c r="A139" s="35"/>
      <c r="B139" s="36"/>
      <c r="C139" s="174" t="s">
        <v>221</v>
      </c>
      <c r="D139" s="174" t="s">
        <v>139</v>
      </c>
      <c r="E139" s="175" t="s">
        <v>222</v>
      </c>
      <c r="F139" s="176" t="s">
        <v>223</v>
      </c>
      <c r="G139" s="177" t="s">
        <v>152</v>
      </c>
      <c r="H139" s="178">
        <v>1</v>
      </c>
      <c r="I139" s="179"/>
      <c r="J139" s="180">
        <f>ROUND(I139*H139,2)</f>
        <v>0</v>
      </c>
      <c r="K139" s="176" t="s">
        <v>143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0.1</v>
      </c>
      <c r="T139" s="184">
        <f>S139*H139</f>
        <v>0.1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144</v>
      </c>
      <c r="AT139" s="185" t="s">
        <v>139</v>
      </c>
      <c r="AU139" s="185" t="s">
        <v>82</v>
      </c>
      <c r="AY139" s="18" t="s">
        <v>136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144</v>
      </c>
      <c r="BM139" s="185" t="s">
        <v>224</v>
      </c>
    </row>
    <row r="140" spans="1:65" s="2" customFormat="1" ht="10.199999999999999">
      <c r="A140" s="35"/>
      <c r="B140" s="36"/>
      <c r="C140" s="37"/>
      <c r="D140" s="187" t="s">
        <v>146</v>
      </c>
      <c r="E140" s="37"/>
      <c r="F140" s="188" t="s">
        <v>225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146</v>
      </c>
      <c r="AU140" s="18" t="s">
        <v>82</v>
      </c>
    </row>
    <row r="141" spans="1:65" s="12" customFormat="1" ht="22.8" customHeight="1">
      <c r="B141" s="158"/>
      <c r="C141" s="159"/>
      <c r="D141" s="160" t="s">
        <v>71</v>
      </c>
      <c r="E141" s="172" t="s">
        <v>191</v>
      </c>
      <c r="F141" s="172" t="s">
        <v>226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SUM(P142:P179)</f>
        <v>0</v>
      </c>
      <c r="Q141" s="166"/>
      <c r="R141" s="167">
        <f>SUM(R142:R179)</f>
        <v>3.7173899999999996E-2</v>
      </c>
      <c r="S141" s="166"/>
      <c r="T141" s="168">
        <f>SUM(T142:T179)</f>
        <v>9.0860890000000012</v>
      </c>
      <c r="AR141" s="169" t="s">
        <v>80</v>
      </c>
      <c r="AT141" s="170" t="s">
        <v>71</v>
      </c>
      <c r="AU141" s="170" t="s">
        <v>80</v>
      </c>
      <c r="AY141" s="169" t="s">
        <v>136</v>
      </c>
      <c r="BK141" s="171">
        <f>SUM(BK142:BK179)</f>
        <v>0</v>
      </c>
    </row>
    <row r="142" spans="1:65" s="2" customFormat="1" ht="22.2" customHeight="1">
      <c r="A142" s="35"/>
      <c r="B142" s="36"/>
      <c r="C142" s="174" t="s">
        <v>227</v>
      </c>
      <c r="D142" s="174" t="s">
        <v>139</v>
      </c>
      <c r="E142" s="175" t="s">
        <v>228</v>
      </c>
      <c r="F142" s="176" t="s">
        <v>229</v>
      </c>
      <c r="G142" s="177" t="s">
        <v>157</v>
      </c>
      <c r="H142" s="178">
        <v>218.67</v>
      </c>
      <c r="I142" s="179"/>
      <c r="J142" s="180">
        <f>ROUND(I142*H142,2)</f>
        <v>0</v>
      </c>
      <c r="K142" s="176" t="s">
        <v>143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1.2999999999999999E-4</v>
      </c>
      <c r="R142" s="183">
        <f>Q142*H142</f>
        <v>2.8427099999999997E-2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144</v>
      </c>
      <c r="AT142" s="185" t="s">
        <v>139</v>
      </c>
      <c r="AU142" s="185" t="s">
        <v>82</v>
      </c>
      <c r="AY142" s="18" t="s">
        <v>136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80</v>
      </c>
      <c r="BK142" s="186">
        <f>ROUND(I142*H142,2)</f>
        <v>0</v>
      </c>
      <c r="BL142" s="18" t="s">
        <v>144</v>
      </c>
      <c r="BM142" s="185" t="s">
        <v>230</v>
      </c>
    </row>
    <row r="143" spans="1:65" s="2" customFormat="1" ht="10.199999999999999">
      <c r="A143" s="35"/>
      <c r="B143" s="36"/>
      <c r="C143" s="37"/>
      <c r="D143" s="187" t="s">
        <v>146</v>
      </c>
      <c r="E143" s="37"/>
      <c r="F143" s="188" t="s">
        <v>231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146</v>
      </c>
      <c r="AU143" s="18" t="s">
        <v>82</v>
      </c>
    </row>
    <row r="144" spans="1:65" s="2" customFormat="1" ht="22.2" customHeight="1">
      <c r="A144" s="35"/>
      <c r="B144" s="36"/>
      <c r="C144" s="174" t="s">
        <v>8</v>
      </c>
      <c r="D144" s="174" t="s">
        <v>139</v>
      </c>
      <c r="E144" s="175" t="s">
        <v>232</v>
      </c>
      <c r="F144" s="176" t="s">
        <v>233</v>
      </c>
      <c r="G144" s="177" t="s">
        <v>157</v>
      </c>
      <c r="H144" s="178">
        <v>218.67</v>
      </c>
      <c r="I144" s="179"/>
      <c r="J144" s="180">
        <f>ROUND(I144*H144,2)</f>
        <v>0</v>
      </c>
      <c r="K144" s="176" t="s">
        <v>143</v>
      </c>
      <c r="L144" s="40"/>
      <c r="M144" s="181" t="s">
        <v>19</v>
      </c>
      <c r="N144" s="182" t="s">
        <v>43</v>
      </c>
      <c r="O144" s="65"/>
      <c r="P144" s="183">
        <f>O144*H144</f>
        <v>0</v>
      </c>
      <c r="Q144" s="183">
        <v>4.0000000000000003E-5</v>
      </c>
      <c r="R144" s="183">
        <f>Q144*H144</f>
        <v>8.7468000000000008E-3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144</v>
      </c>
      <c r="AT144" s="185" t="s">
        <v>139</v>
      </c>
      <c r="AU144" s="185" t="s">
        <v>82</v>
      </c>
      <c r="AY144" s="18" t="s">
        <v>136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80</v>
      </c>
      <c r="BK144" s="186">
        <f>ROUND(I144*H144,2)</f>
        <v>0</v>
      </c>
      <c r="BL144" s="18" t="s">
        <v>144</v>
      </c>
      <c r="BM144" s="185" t="s">
        <v>234</v>
      </c>
    </row>
    <row r="145" spans="1:65" s="2" customFormat="1" ht="10.199999999999999">
      <c r="A145" s="35"/>
      <c r="B145" s="36"/>
      <c r="C145" s="37"/>
      <c r="D145" s="187" t="s">
        <v>146</v>
      </c>
      <c r="E145" s="37"/>
      <c r="F145" s="188" t="s">
        <v>235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146</v>
      </c>
      <c r="AU145" s="18" t="s">
        <v>82</v>
      </c>
    </row>
    <row r="146" spans="1:65" s="2" customFormat="1" ht="22.2" customHeight="1">
      <c r="A146" s="35"/>
      <c r="B146" s="36"/>
      <c r="C146" s="174" t="s">
        <v>236</v>
      </c>
      <c r="D146" s="174" t="s">
        <v>139</v>
      </c>
      <c r="E146" s="175" t="s">
        <v>237</v>
      </c>
      <c r="F146" s="176" t="s">
        <v>238</v>
      </c>
      <c r="G146" s="177" t="s">
        <v>142</v>
      </c>
      <c r="H146" s="178">
        <v>0.44700000000000001</v>
      </c>
      <c r="I146" s="179"/>
      <c r="J146" s="180">
        <f>ROUND(I146*H146,2)</f>
        <v>0</v>
      </c>
      <c r="K146" s="176" t="s">
        <v>143</v>
      </c>
      <c r="L146" s="40"/>
      <c r="M146" s="181" t="s">
        <v>19</v>
      </c>
      <c r="N146" s="182" t="s">
        <v>43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1.8</v>
      </c>
      <c r="T146" s="184">
        <f>S146*H146</f>
        <v>0.80459999999999998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144</v>
      </c>
      <c r="AT146" s="185" t="s">
        <v>139</v>
      </c>
      <c r="AU146" s="185" t="s">
        <v>82</v>
      </c>
      <c r="AY146" s="18" t="s">
        <v>136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80</v>
      </c>
      <c r="BK146" s="186">
        <f>ROUND(I146*H146,2)</f>
        <v>0</v>
      </c>
      <c r="BL146" s="18" t="s">
        <v>144</v>
      </c>
      <c r="BM146" s="185" t="s">
        <v>239</v>
      </c>
    </row>
    <row r="147" spans="1:65" s="2" customFormat="1" ht="10.199999999999999">
      <c r="A147" s="35"/>
      <c r="B147" s="36"/>
      <c r="C147" s="37"/>
      <c r="D147" s="187" t="s">
        <v>146</v>
      </c>
      <c r="E147" s="37"/>
      <c r="F147" s="188" t="s">
        <v>240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146</v>
      </c>
      <c r="AU147" s="18" t="s">
        <v>82</v>
      </c>
    </row>
    <row r="148" spans="1:65" s="13" customFormat="1" ht="10.199999999999999">
      <c r="B148" s="192"/>
      <c r="C148" s="193"/>
      <c r="D148" s="194" t="s">
        <v>148</v>
      </c>
      <c r="E148" s="195" t="s">
        <v>19</v>
      </c>
      <c r="F148" s="196" t="s">
        <v>241</v>
      </c>
      <c r="G148" s="193"/>
      <c r="H148" s="197">
        <v>0.44700000000000001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148</v>
      </c>
      <c r="AU148" s="203" t="s">
        <v>82</v>
      </c>
      <c r="AV148" s="13" t="s">
        <v>82</v>
      </c>
      <c r="AW148" s="13" t="s">
        <v>33</v>
      </c>
      <c r="AX148" s="13" t="s">
        <v>80</v>
      </c>
      <c r="AY148" s="203" t="s">
        <v>136</v>
      </c>
    </row>
    <row r="149" spans="1:65" s="2" customFormat="1" ht="14.4" customHeight="1">
      <c r="A149" s="35"/>
      <c r="B149" s="36"/>
      <c r="C149" s="174" t="s">
        <v>242</v>
      </c>
      <c r="D149" s="174" t="s">
        <v>139</v>
      </c>
      <c r="E149" s="175" t="s">
        <v>243</v>
      </c>
      <c r="F149" s="176" t="s">
        <v>244</v>
      </c>
      <c r="G149" s="177" t="s">
        <v>157</v>
      </c>
      <c r="H149" s="178">
        <v>2.637</v>
      </c>
      <c r="I149" s="179"/>
      <c r="J149" s="180">
        <f>ROUND(I149*H149,2)</f>
        <v>0</v>
      </c>
      <c r="K149" s="176" t="s">
        <v>143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5.5E-2</v>
      </c>
      <c r="T149" s="184">
        <f>S149*H149</f>
        <v>0.145035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144</v>
      </c>
      <c r="AT149" s="185" t="s">
        <v>139</v>
      </c>
      <c r="AU149" s="185" t="s">
        <v>82</v>
      </c>
      <c r="AY149" s="18" t="s">
        <v>136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80</v>
      </c>
      <c r="BK149" s="186">
        <f>ROUND(I149*H149,2)</f>
        <v>0</v>
      </c>
      <c r="BL149" s="18" t="s">
        <v>144</v>
      </c>
      <c r="BM149" s="185" t="s">
        <v>245</v>
      </c>
    </row>
    <row r="150" spans="1:65" s="2" customFormat="1" ht="10.199999999999999">
      <c r="A150" s="35"/>
      <c r="B150" s="36"/>
      <c r="C150" s="37"/>
      <c r="D150" s="187" t="s">
        <v>146</v>
      </c>
      <c r="E150" s="37"/>
      <c r="F150" s="188" t="s">
        <v>246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82</v>
      </c>
    </row>
    <row r="151" spans="1:65" s="13" customFormat="1" ht="10.199999999999999">
      <c r="B151" s="192"/>
      <c r="C151" s="193"/>
      <c r="D151" s="194" t="s">
        <v>148</v>
      </c>
      <c r="E151" s="195" t="s">
        <v>19</v>
      </c>
      <c r="F151" s="196" t="s">
        <v>247</v>
      </c>
      <c r="G151" s="193"/>
      <c r="H151" s="197">
        <v>2.637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148</v>
      </c>
      <c r="AU151" s="203" t="s">
        <v>82</v>
      </c>
      <c r="AV151" s="13" t="s">
        <v>82</v>
      </c>
      <c r="AW151" s="13" t="s">
        <v>33</v>
      </c>
      <c r="AX151" s="13" t="s">
        <v>80</v>
      </c>
      <c r="AY151" s="203" t="s">
        <v>136</v>
      </c>
    </row>
    <row r="152" spans="1:65" s="2" customFormat="1" ht="22.2" customHeight="1">
      <c r="A152" s="35"/>
      <c r="B152" s="36"/>
      <c r="C152" s="174" t="s">
        <v>248</v>
      </c>
      <c r="D152" s="174" t="s">
        <v>139</v>
      </c>
      <c r="E152" s="175" t="s">
        <v>249</v>
      </c>
      <c r="F152" s="176" t="s">
        <v>250</v>
      </c>
      <c r="G152" s="177" t="s">
        <v>157</v>
      </c>
      <c r="H152" s="178">
        <v>51.68</v>
      </c>
      <c r="I152" s="179"/>
      <c r="J152" s="180">
        <f>ROUND(I152*H152,2)</f>
        <v>0</v>
      </c>
      <c r="K152" s="176" t="s">
        <v>143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5.7000000000000002E-2</v>
      </c>
      <c r="T152" s="184">
        <f>S152*H152</f>
        <v>2.9457599999999999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144</v>
      </c>
      <c r="AT152" s="185" t="s">
        <v>139</v>
      </c>
      <c r="AU152" s="185" t="s">
        <v>82</v>
      </c>
      <c r="AY152" s="18" t="s">
        <v>136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80</v>
      </c>
      <c r="BK152" s="186">
        <f>ROUND(I152*H152,2)</f>
        <v>0</v>
      </c>
      <c r="BL152" s="18" t="s">
        <v>144</v>
      </c>
      <c r="BM152" s="185" t="s">
        <v>251</v>
      </c>
    </row>
    <row r="153" spans="1:65" s="2" customFormat="1" ht="10.199999999999999">
      <c r="A153" s="35"/>
      <c r="B153" s="36"/>
      <c r="C153" s="37"/>
      <c r="D153" s="187" t="s">
        <v>146</v>
      </c>
      <c r="E153" s="37"/>
      <c r="F153" s="188" t="s">
        <v>252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146</v>
      </c>
      <c r="AU153" s="18" t="s">
        <v>82</v>
      </c>
    </row>
    <row r="154" spans="1:65" s="13" customFormat="1" ht="10.199999999999999">
      <c r="B154" s="192"/>
      <c r="C154" s="193"/>
      <c r="D154" s="194" t="s">
        <v>148</v>
      </c>
      <c r="E154" s="195" t="s">
        <v>19</v>
      </c>
      <c r="F154" s="196" t="s">
        <v>253</v>
      </c>
      <c r="G154" s="193"/>
      <c r="H154" s="197">
        <v>51.68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148</v>
      </c>
      <c r="AU154" s="203" t="s">
        <v>82</v>
      </c>
      <c r="AV154" s="13" t="s">
        <v>82</v>
      </c>
      <c r="AW154" s="13" t="s">
        <v>33</v>
      </c>
      <c r="AX154" s="13" t="s">
        <v>80</v>
      </c>
      <c r="AY154" s="203" t="s">
        <v>136</v>
      </c>
    </row>
    <row r="155" spans="1:65" s="2" customFormat="1" ht="14.4" customHeight="1">
      <c r="A155" s="35"/>
      <c r="B155" s="36"/>
      <c r="C155" s="174" t="s">
        <v>254</v>
      </c>
      <c r="D155" s="174" t="s">
        <v>139</v>
      </c>
      <c r="E155" s="175" t="s">
        <v>255</v>
      </c>
      <c r="F155" s="176" t="s">
        <v>256</v>
      </c>
      <c r="G155" s="177" t="s">
        <v>163</v>
      </c>
      <c r="H155" s="178">
        <v>34.549999999999997</v>
      </c>
      <c r="I155" s="179"/>
      <c r="J155" s="180">
        <f>ROUND(I155*H155,2)</f>
        <v>0</v>
      </c>
      <c r="K155" s="176" t="s">
        <v>143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8.9999999999999993E-3</v>
      </c>
      <c r="T155" s="184">
        <f>S155*H155</f>
        <v>0.31094999999999995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144</v>
      </c>
      <c r="AT155" s="185" t="s">
        <v>139</v>
      </c>
      <c r="AU155" s="185" t="s">
        <v>82</v>
      </c>
      <c r="AY155" s="18" t="s">
        <v>136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80</v>
      </c>
      <c r="BK155" s="186">
        <f>ROUND(I155*H155,2)</f>
        <v>0</v>
      </c>
      <c r="BL155" s="18" t="s">
        <v>144</v>
      </c>
      <c r="BM155" s="185" t="s">
        <v>257</v>
      </c>
    </row>
    <row r="156" spans="1:65" s="2" customFormat="1" ht="10.199999999999999">
      <c r="A156" s="35"/>
      <c r="B156" s="36"/>
      <c r="C156" s="37"/>
      <c r="D156" s="187" t="s">
        <v>146</v>
      </c>
      <c r="E156" s="37"/>
      <c r="F156" s="188" t="s">
        <v>258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146</v>
      </c>
      <c r="AU156" s="18" t="s">
        <v>82</v>
      </c>
    </row>
    <row r="157" spans="1:65" s="13" customFormat="1" ht="10.199999999999999">
      <c r="B157" s="192"/>
      <c r="C157" s="193"/>
      <c r="D157" s="194" t="s">
        <v>148</v>
      </c>
      <c r="E157" s="195" t="s">
        <v>19</v>
      </c>
      <c r="F157" s="196" t="s">
        <v>259</v>
      </c>
      <c r="G157" s="193"/>
      <c r="H157" s="197">
        <v>34.549999999999997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148</v>
      </c>
      <c r="AU157" s="203" t="s">
        <v>82</v>
      </c>
      <c r="AV157" s="13" t="s">
        <v>82</v>
      </c>
      <c r="AW157" s="13" t="s">
        <v>33</v>
      </c>
      <c r="AX157" s="13" t="s">
        <v>80</v>
      </c>
      <c r="AY157" s="203" t="s">
        <v>136</v>
      </c>
    </row>
    <row r="158" spans="1:65" s="2" customFormat="1" ht="22.2" customHeight="1">
      <c r="A158" s="35"/>
      <c r="B158" s="36"/>
      <c r="C158" s="174" t="s">
        <v>260</v>
      </c>
      <c r="D158" s="174" t="s">
        <v>139</v>
      </c>
      <c r="E158" s="175" t="s">
        <v>261</v>
      </c>
      <c r="F158" s="176" t="s">
        <v>262</v>
      </c>
      <c r="G158" s="177" t="s">
        <v>157</v>
      </c>
      <c r="H158" s="178">
        <v>4.8</v>
      </c>
      <c r="I158" s="179"/>
      <c r="J158" s="180">
        <f>ROUND(I158*H158,2)</f>
        <v>0</v>
      </c>
      <c r="K158" s="176" t="s">
        <v>143</v>
      </c>
      <c r="L158" s="40"/>
      <c r="M158" s="181" t="s">
        <v>19</v>
      </c>
      <c r="N158" s="182" t="s">
        <v>43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5.5E-2</v>
      </c>
      <c r="T158" s="184">
        <f>S158*H158</f>
        <v>0.26400000000000001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144</v>
      </c>
      <c r="AT158" s="185" t="s">
        <v>139</v>
      </c>
      <c r="AU158" s="185" t="s">
        <v>82</v>
      </c>
      <c r="AY158" s="18" t="s">
        <v>136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80</v>
      </c>
      <c r="BK158" s="186">
        <f>ROUND(I158*H158,2)</f>
        <v>0</v>
      </c>
      <c r="BL158" s="18" t="s">
        <v>144</v>
      </c>
      <c r="BM158" s="185" t="s">
        <v>263</v>
      </c>
    </row>
    <row r="159" spans="1:65" s="2" customFormat="1" ht="10.199999999999999">
      <c r="A159" s="35"/>
      <c r="B159" s="36"/>
      <c r="C159" s="37"/>
      <c r="D159" s="187" t="s">
        <v>146</v>
      </c>
      <c r="E159" s="37"/>
      <c r="F159" s="188" t="s">
        <v>264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146</v>
      </c>
      <c r="AU159" s="18" t="s">
        <v>82</v>
      </c>
    </row>
    <row r="160" spans="1:65" s="13" customFormat="1" ht="10.199999999999999">
      <c r="B160" s="192"/>
      <c r="C160" s="193"/>
      <c r="D160" s="194" t="s">
        <v>148</v>
      </c>
      <c r="E160" s="195" t="s">
        <v>19</v>
      </c>
      <c r="F160" s="196" t="s">
        <v>265</v>
      </c>
      <c r="G160" s="193"/>
      <c r="H160" s="197">
        <v>4.8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148</v>
      </c>
      <c r="AU160" s="203" t="s">
        <v>82</v>
      </c>
      <c r="AV160" s="13" t="s">
        <v>82</v>
      </c>
      <c r="AW160" s="13" t="s">
        <v>33</v>
      </c>
      <c r="AX160" s="13" t="s">
        <v>80</v>
      </c>
      <c r="AY160" s="203" t="s">
        <v>136</v>
      </c>
    </row>
    <row r="161" spans="1:65" s="2" customFormat="1" ht="22.2" customHeight="1">
      <c r="A161" s="35"/>
      <c r="B161" s="36"/>
      <c r="C161" s="174" t="s">
        <v>7</v>
      </c>
      <c r="D161" s="174" t="s">
        <v>139</v>
      </c>
      <c r="E161" s="175" t="s">
        <v>266</v>
      </c>
      <c r="F161" s="176" t="s">
        <v>267</v>
      </c>
      <c r="G161" s="177" t="s">
        <v>157</v>
      </c>
      <c r="H161" s="178">
        <v>9.1999999999999993</v>
      </c>
      <c r="I161" s="179"/>
      <c r="J161" s="180">
        <f>ROUND(I161*H161,2)</f>
        <v>0</v>
      </c>
      <c r="K161" s="176" t="s">
        <v>143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7.5999999999999998E-2</v>
      </c>
      <c r="T161" s="184">
        <f>S161*H161</f>
        <v>0.69919999999999993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144</v>
      </c>
      <c r="AT161" s="185" t="s">
        <v>139</v>
      </c>
      <c r="AU161" s="185" t="s">
        <v>82</v>
      </c>
      <c r="AY161" s="18" t="s">
        <v>136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80</v>
      </c>
      <c r="BK161" s="186">
        <f>ROUND(I161*H161,2)</f>
        <v>0</v>
      </c>
      <c r="BL161" s="18" t="s">
        <v>144</v>
      </c>
      <c r="BM161" s="185" t="s">
        <v>268</v>
      </c>
    </row>
    <row r="162" spans="1:65" s="2" customFormat="1" ht="10.199999999999999">
      <c r="A162" s="35"/>
      <c r="B162" s="36"/>
      <c r="C162" s="37"/>
      <c r="D162" s="187" t="s">
        <v>146</v>
      </c>
      <c r="E162" s="37"/>
      <c r="F162" s="188" t="s">
        <v>269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146</v>
      </c>
      <c r="AU162" s="18" t="s">
        <v>82</v>
      </c>
    </row>
    <row r="163" spans="1:65" s="13" customFormat="1" ht="10.199999999999999">
      <c r="B163" s="192"/>
      <c r="C163" s="193"/>
      <c r="D163" s="194" t="s">
        <v>148</v>
      </c>
      <c r="E163" s="195" t="s">
        <v>19</v>
      </c>
      <c r="F163" s="196" t="s">
        <v>270</v>
      </c>
      <c r="G163" s="193"/>
      <c r="H163" s="197">
        <v>9.1999999999999993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148</v>
      </c>
      <c r="AU163" s="203" t="s">
        <v>82</v>
      </c>
      <c r="AV163" s="13" t="s">
        <v>82</v>
      </c>
      <c r="AW163" s="13" t="s">
        <v>33</v>
      </c>
      <c r="AX163" s="13" t="s">
        <v>80</v>
      </c>
      <c r="AY163" s="203" t="s">
        <v>136</v>
      </c>
    </row>
    <row r="164" spans="1:65" s="2" customFormat="1" ht="22.2" customHeight="1">
      <c r="A164" s="35"/>
      <c r="B164" s="36"/>
      <c r="C164" s="174" t="s">
        <v>271</v>
      </c>
      <c r="D164" s="174" t="s">
        <v>139</v>
      </c>
      <c r="E164" s="175" t="s">
        <v>272</v>
      </c>
      <c r="F164" s="176" t="s">
        <v>273</v>
      </c>
      <c r="G164" s="177" t="s">
        <v>157</v>
      </c>
      <c r="H164" s="178">
        <v>3.2</v>
      </c>
      <c r="I164" s="179"/>
      <c r="J164" s="180">
        <f>ROUND(I164*H164,2)</f>
        <v>0</v>
      </c>
      <c r="K164" s="176" t="s">
        <v>143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6.3E-2</v>
      </c>
      <c r="T164" s="184">
        <f>S164*H164</f>
        <v>0.2016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144</v>
      </c>
      <c r="AT164" s="185" t="s">
        <v>139</v>
      </c>
      <c r="AU164" s="185" t="s">
        <v>82</v>
      </c>
      <c r="AY164" s="18" t="s">
        <v>136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80</v>
      </c>
      <c r="BK164" s="186">
        <f>ROUND(I164*H164,2)</f>
        <v>0</v>
      </c>
      <c r="BL164" s="18" t="s">
        <v>144</v>
      </c>
      <c r="BM164" s="185" t="s">
        <v>274</v>
      </c>
    </row>
    <row r="165" spans="1:65" s="2" customFormat="1" ht="10.199999999999999">
      <c r="A165" s="35"/>
      <c r="B165" s="36"/>
      <c r="C165" s="37"/>
      <c r="D165" s="187" t="s">
        <v>146</v>
      </c>
      <c r="E165" s="37"/>
      <c r="F165" s="188" t="s">
        <v>275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146</v>
      </c>
      <c r="AU165" s="18" t="s">
        <v>82</v>
      </c>
    </row>
    <row r="166" spans="1:65" s="13" customFormat="1" ht="10.199999999999999">
      <c r="B166" s="192"/>
      <c r="C166" s="193"/>
      <c r="D166" s="194" t="s">
        <v>148</v>
      </c>
      <c r="E166" s="195" t="s">
        <v>19</v>
      </c>
      <c r="F166" s="196" t="s">
        <v>276</v>
      </c>
      <c r="G166" s="193"/>
      <c r="H166" s="197">
        <v>3.2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148</v>
      </c>
      <c r="AU166" s="203" t="s">
        <v>82</v>
      </c>
      <c r="AV166" s="13" t="s">
        <v>82</v>
      </c>
      <c r="AW166" s="13" t="s">
        <v>33</v>
      </c>
      <c r="AX166" s="13" t="s">
        <v>80</v>
      </c>
      <c r="AY166" s="203" t="s">
        <v>136</v>
      </c>
    </row>
    <row r="167" spans="1:65" s="2" customFormat="1" ht="22.2" customHeight="1">
      <c r="A167" s="35"/>
      <c r="B167" s="36"/>
      <c r="C167" s="174" t="s">
        <v>277</v>
      </c>
      <c r="D167" s="174" t="s">
        <v>139</v>
      </c>
      <c r="E167" s="175" t="s">
        <v>278</v>
      </c>
      <c r="F167" s="176" t="s">
        <v>279</v>
      </c>
      <c r="G167" s="177" t="s">
        <v>142</v>
      </c>
      <c r="H167" s="178">
        <v>0.34300000000000003</v>
      </c>
      <c r="I167" s="179"/>
      <c r="J167" s="180">
        <f>ROUND(I167*H167,2)</f>
        <v>0</v>
      </c>
      <c r="K167" s="176" t="s">
        <v>143</v>
      </c>
      <c r="L167" s="40"/>
      <c r="M167" s="181" t="s">
        <v>19</v>
      </c>
      <c r="N167" s="182" t="s">
        <v>43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1.8</v>
      </c>
      <c r="T167" s="184">
        <f>S167*H167</f>
        <v>0.61740000000000006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144</v>
      </c>
      <c r="AT167" s="185" t="s">
        <v>139</v>
      </c>
      <c r="AU167" s="185" t="s">
        <v>82</v>
      </c>
      <c r="AY167" s="18" t="s">
        <v>136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80</v>
      </c>
      <c r="BK167" s="186">
        <f>ROUND(I167*H167,2)</f>
        <v>0</v>
      </c>
      <c r="BL167" s="18" t="s">
        <v>144</v>
      </c>
      <c r="BM167" s="185" t="s">
        <v>280</v>
      </c>
    </row>
    <row r="168" spans="1:65" s="2" customFormat="1" ht="10.199999999999999">
      <c r="A168" s="35"/>
      <c r="B168" s="36"/>
      <c r="C168" s="37"/>
      <c r="D168" s="187" t="s">
        <v>146</v>
      </c>
      <c r="E168" s="37"/>
      <c r="F168" s="188" t="s">
        <v>281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82</v>
      </c>
    </row>
    <row r="169" spans="1:65" s="13" customFormat="1" ht="10.199999999999999">
      <c r="B169" s="192"/>
      <c r="C169" s="193"/>
      <c r="D169" s="194" t="s">
        <v>148</v>
      </c>
      <c r="E169" s="195" t="s">
        <v>19</v>
      </c>
      <c r="F169" s="196" t="s">
        <v>282</v>
      </c>
      <c r="G169" s="193"/>
      <c r="H169" s="197">
        <v>0.34300000000000003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148</v>
      </c>
      <c r="AU169" s="203" t="s">
        <v>82</v>
      </c>
      <c r="AV169" s="13" t="s">
        <v>82</v>
      </c>
      <c r="AW169" s="13" t="s">
        <v>33</v>
      </c>
      <c r="AX169" s="13" t="s">
        <v>80</v>
      </c>
      <c r="AY169" s="203" t="s">
        <v>136</v>
      </c>
    </row>
    <row r="170" spans="1:65" s="2" customFormat="1" ht="19.8" customHeight="1">
      <c r="A170" s="35"/>
      <c r="B170" s="36"/>
      <c r="C170" s="174" t="s">
        <v>283</v>
      </c>
      <c r="D170" s="174" t="s">
        <v>139</v>
      </c>
      <c r="E170" s="175" t="s">
        <v>284</v>
      </c>
      <c r="F170" s="176" t="s">
        <v>285</v>
      </c>
      <c r="G170" s="177" t="s">
        <v>163</v>
      </c>
      <c r="H170" s="178">
        <v>2</v>
      </c>
      <c r="I170" s="179"/>
      <c r="J170" s="180">
        <f>ROUND(I170*H170,2)</f>
        <v>0</v>
      </c>
      <c r="K170" s="176" t="s">
        <v>143</v>
      </c>
      <c r="L170" s="40"/>
      <c r="M170" s="181" t="s">
        <v>19</v>
      </c>
      <c r="N170" s="182" t="s">
        <v>43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1.7999999999999999E-2</v>
      </c>
      <c r="T170" s="184">
        <f>S170*H170</f>
        <v>3.5999999999999997E-2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144</v>
      </c>
      <c r="AT170" s="185" t="s">
        <v>139</v>
      </c>
      <c r="AU170" s="185" t="s">
        <v>82</v>
      </c>
      <c r="AY170" s="18" t="s">
        <v>136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144</v>
      </c>
      <c r="BM170" s="185" t="s">
        <v>286</v>
      </c>
    </row>
    <row r="171" spans="1:65" s="2" customFormat="1" ht="10.199999999999999">
      <c r="A171" s="35"/>
      <c r="B171" s="36"/>
      <c r="C171" s="37"/>
      <c r="D171" s="187" t="s">
        <v>146</v>
      </c>
      <c r="E171" s="37"/>
      <c r="F171" s="188" t="s">
        <v>287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146</v>
      </c>
      <c r="AU171" s="18" t="s">
        <v>82</v>
      </c>
    </row>
    <row r="172" spans="1:65" s="2" customFormat="1" ht="19.8" customHeight="1">
      <c r="A172" s="35"/>
      <c r="B172" s="36"/>
      <c r="C172" s="174" t="s">
        <v>288</v>
      </c>
      <c r="D172" s="174" t="s">
        <v>139</v>
      </c>
      <c r="E172" s="175" t="s">
        <v>289</v>
      </c>
      <c r="F172" s="176" t="s">
        <v>290</v>
      </c>
      <c r="G172" s="177" t="s">
        <v>163</v>
      </c>
      <c r="H172" s="178">
        <v>8.42</v>
      </c>
      <c r="I172" s="179"/>
      <c r="J172" s="180">
        <f>ROUND(I172*H172,2)</f>
        <v>0</v>
      </c>
      <c r="K172" s="176" t="s">
        <v>143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2.1999999999999999E-2</v>
      </c>
      <c r="T172" s="184">
        <f>S172*H172</f>
        <v>0.18523999999999999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144</v>
      </c>
      <c r="AT172" s="185" t="s">
        <v>139</v>
      </c>
      <c r="AU172" s="185" t="s">
        <v>82</v>
      </c>
      <c r="AY172" s="18" t="s">
        <v>136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144</v>
      </c>
      <c r="BM172" s="185" t="s">
        <v>291</v>
      </c>
    </row>
    <row r="173" spans="1:65" s="2" customFormat="1" ht="10.199999999999999">
      <c r="A173" s="35"/>
      <c r="B173" s="36"/>
      <c r="C173" s="37"/>
      <c r="D173" s="187" t="s">
        <v>146</v>
      </c>
      <c r="E173" s="37"/>
      <c r="F173" s="188" t="s">
        <v>292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146</v>
      </c>
      <c r="AU173" s="18" t="s">
        <v>82</v>
      </c>
    </row>
    <row r="174" spans="1:65" s="13" customFormat="1" ht="10.199999999999999">
      <c r="B174" s="192"/>
      <c r="C174" s="193"/>
      <c r="D174" s="194" t="s">
        <v>148</v>
      </c>
      <c r="E174" s="195" t="s">
        <v>19</v>
      </c>
      <c r="F174" s="196" t="s">
        <v>293</v>
      </c>
      <c r="G174" s="193"/>
      <c r="H174" s="197">
        <v>8.42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148</v>
      </c>
      <c r="AU174" s="203" t="s">
        <v>82</v>
      </c>
      <c r="AV174" s="13" t="s">
        <v>82</v>
      </c>
      <c r="AW174" s="13" t="s">
        <v>33</v>
      </c>
      <c r="AX174" s="13" t="s">
        <v>80</v>
      </c>
      <c r="AY174" s="203" t="s">
        <v>136</v>
      </c>
    </row>
    <row r="175" spans="1:65" s="2" customFormat="1" ht="22.2" customHeight="1">
      <c r="A175" s="35"/>
      <c r="B175" s="36"/>
      <c r="C175" s="174" t="s">
        <v>294</v>
      </c>
      <c r="D175" s="174" t="s">
        <v>139</v>
      </c>
      <c r="E175" s="175" t="s">
        <v>295</v>
      </c>
      <c r="F175" s="176" t="s">
        <v>296</v>
      </c>
      <c r="G175" s="177" t="s">
        <v>157</v>
      </c>
      <c r="H175" s="178">
        <v>455.57600000000002</v>
      </c>
      <c r="I175" s="179"/>
      <c r="J175" s="180">
        <f>ROUND(I175*H175,2)</f>
        <v>0</v>
      </c>
      <c r="K175" s="176" t="s">
        <v>143</v>
      </c>
      <c r="L175" s="40"/>
      <c r="M175" s="181" t="s">
        <v>19</v>
      </c>
      <c r="N175" s="182" t="s">
        <v>43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4.0000000000000001E-3</v>
      </c>
      <c r="T175" s="184">
        <f>S175*H175</f>
        <v>1.8223040000000001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144</v>
      </c>
      <c r="AT175" s="185" t="s">
        <v>139</v>
      </c>
      <c r="AU175" s="185" t="s">
        <v>82</v>
      </c>
      <c r="AY175" s="18" t="s">
        <v>136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80</v>
      </c>
      <c r="BK175" s="186">
        <f>ROUND(I175*H175,2)</f>
        <v>0</v>
      </c>
      <c r="BL175" s="18" t="s">
        <v>144</v>
      </c>
      <c r="BM175" s="185" t="s">
        <v>297</v>
      </c>
    </row>
    <row r="176" spans="1:65" s="2" customFormat="1" ht="10.199999999999999">
      <c r="A176" s="35"/>
      <c r="B176" s="36"/>
      <c r="C176" s="37"/>
      <c r="D176" s="187" t="s">
        <v>146</v>
      </c>
      <c r="E176" s="37"/>
      <c r="F176" s="188" t="s">
        <v>298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146</v>
      </c>
      <c r="AU176" s="18" t="s">
        <v>82</v>
      </c>
    </row>
    <row r="177" spans="1:65" s="2" customFormat="1" ht="22.2" customHeight="1">
      <c r="A177" s="35"/>
      <c r="B177" s="36"/>
      <c r="C177" s="174" t="s">
        <v>299</v>
      </c>
      <c r="D177" s="174" t="s">
        <v>139</v>
      </c>
      <c r="E177" s="175" t="s">
        <v>300</v>
      </c>
      <c r="F177" s="176" t="s">
        <v>301</v>
      </c>
      <c r="G177" s="177" t="s">
        <v>157</v>
      </c>
      <c r="H177" s="178">
        <v>15.5</v>
      </c>
      <c r="I177" s="179"/>
      <c r="J177" s="180">
        <f>ROUND(I177*H177,2)</f>
        <v>0</v>
      </c>
      <c r="K177" s="176" t="s">
        <v>143</v>
      </c>
      <c r="L177" s="40"/>
      <c r="M177" s="181" t="s">
        <v>19</v>
      </c>
      <c r="N177" s="182" t="s">
        <v>43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6.8000000000000005E-2</v>
      </c>
      <c r="T177" s="184">
        <f>S177*H177</f>
        <v>1.054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144</v>
      </c>
      <c r="AT177" s="185" t="s">
        <v>139</v>
      </c>
      <c r="AU177" s="185" t="s">
        <v>82</v>
      </c>
      <c r="AY177" s="18" t="s">
        <v>136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80</v>
      </c>
      <c r="BK177" s="186">
        <f>ROUND(I177*H177,2)</f>
        <v>0</v>
      </c>
      <c r="BL177" s="18" t="s">
        <v>144</v>
      </c>
      <c r="BM177" s="185" t="s">
        <v>302</v>
      </c>
    </row>
    <row r="178" spans="1:65" s="2" customFormat="1" ht="10.199999999999999">
      <c r="A178" s="35"/>
      <c r="B178" s="36"/>
      <c r="C178" s="37"/>
      <c r="D178" s="187" t="s">
        <v>146</v>
      </c>
      <c r="E178" s="37"/>
      <c r="F178" s="188" t="s">
        <v>303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146</v>
      </c>
      <c r="AU178" s="18" t="s">
        <v>82</v>
      </c>
    </row>
    <row r="179" spans="1:65" s="13" customFormat="1" ht="10.199999999999999">
      <c r="B179" s="192"/>
      <c r="C179" s="193"/>
      <c r="D179" s="194" t="s">
        <v>148</v>
      </c>
      <c r="E179" s="195" t="s">
        <v>19</v>
      </c>
      <c r="F179" s="196" t="s">
        <v>304</v>
      </c>
      <c r="G179" s="193"/>
      <c r="H179" s="197">
        <v>15.5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148</v>
      </c>
      <c r="AU179" s="203" t="s">
        <v>82</v>
      </c>
      <c r="AV179" s="13" t="s">
        <v>82</v>
      </c>
      <c r="AW179" s="13" t="s">
        <v>33</v>
      </c>
      <c r="AX179" s="13" t="s">
        <v>80</v>
      </c>
      <c r="AY179" s="203" t="s">
        <v>136</v>
      </c>
    </row>
    <row r="180" spans="1:65" s="12" customFormat="1" ht="22.8" customHeight="1">
      <c r="B180" s="158"/>
      <c r="C180" s="159"/>
      <c r="D180" s="160" t="s">
        <v>71</v>
      </c>
      <c r="E180" s="172" t="s">
        <v>305</v>
      </c>
      <c r="F180" s="172" t="s">
        <v>306</v>
      </c>
      <c r="G180" s="159"/>
      <c r="H180" s="159"/>
      <c r="I180" s="162"/>
      <c r="J180" s="173">
        <f>BK180</f>
        <v>0</v>
      </c>
      <c r="K180" s="159"/>
      <c r="L180" s="164"/>
      <c r="M180" s="165"/>
      <c r="N180" s="166"/>
      <c r="O180" s="166"/>
      <c r="P180" s="167">
        <f>SUM(P181:P189)</f>
        <v>0</v>
      </c>
      <c r="Q180" s="166"/>
      <c r="R180" s="167">
        <f>SUM(R181:R189)</f>
        <v>0</v>
      </c>
      <c r="S180" s="166"/>
      <c r="T180" s="168">
        <f>SUM(T181:T189)</f>
        <v>0</v>
      </c>
      <c r="AR180" s="169" t="s">
        <v>80</v>
      </c>
      <c r="AT180" s="170" t="s">
        <v>71</v>
      </c>
      <c r="AU180" s="170" t="s">
        <v>80</v>
      </c>
      <c r="AY180" s="169" t="s">
        <v>136</v>
      </c>
      <c r="BK180" s="171">
        <f>SUM(BK181:BK189)</f>
        <v>0</v>
      </c>
    </row>
    <row r="181" spans="1:65" s="2" customFormat="1" ht="22.2" customHeight="1">
      <c r="A181" s="35"/>
      <c r="B181" s="36"/>
      <c r="C181" s="174" t="s">
        <v>307</v>
      </c>
      <c r="D181" s="174" t="s">
        <v>139</v>
      </c>
      <c r="E181" s="175" t="s">
        <v>308</v>
      </c>
      <c r="F181" s="176" t="s">
        <v>309</v>
      </c>
      <c r="G181" s="177" t="s">
        <v>310</v>
      </c>
      <c r="H181" s="178">
        <v>9.7430000000000003</v>
      </c>
      <c r="I181" s="179"/>
      <c r="J181" s="180">
        <f>ROUND(I181*H181,2)</f>
        <v>0</v>
      </c>
      <c r="K181" s="176" t="s">
        <v>143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144</v>
      </c>
      <c r="AT181" s="185" t="s">
        <v>139</v>
      </c>
      <c r="AU181" s="185" t="s">
        <v>82</v>
      </c>
      <c r="AY181" s="18" t="s">
        <v>136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144</v>
      </c>
      <c r="BM181" s="185" t="s">
        <v>311</v>
      </c>
    </row>
    <row r="182" spans="1:65" s="2" customFormat="1" ht="10.199999999999999">
      <c r="A182" s="35"/>
      <c r="B182" s="36"/>
      <c r="C182" s="37"/>
      <c r="D182" s="187" t="s">
        <v>146</v>
      </c>
      <c r="E182" s="37"/>
      <c r="F182" s="188" t="s">
        <v>312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146</v>
      </c>
      <c r="AU182" s="18" t="s">
        <v>82</v>
      </c>
    </row>
    <row r="183" spans="1:65" s="2" customFormat="1" ht="19.8" customHeight="1">
      <c r="A183" s="35"/>
      <c r="B183" s="36"/>
      <c r="C183" s="174" t="s">
        <v>313</v>
      </c>
      <c r="D183" s="174" t="s">
        <v>139</v>
      </c>
      <c r="E183" s="175" t="s">
        <v>314</v>
      </c>
      <c r="F183" s="176" t="s">
        <v>315</v>
      </c>
      <c r="G183" s="177" t="s">
        <v>310</v>
      </c>
      <c r="H183" s="178">
        <v>9.7430000000000003</v>
      </c>
      <c r="I183" s="179"/>
      <c r="J183" s="180">
        <f>ROUND(I183*H183,2)</f>
        <v>0</v>
      </c>
      <c r="K183" s="176" t="s">
        <v>143</v>
      </c>
      <c r="L183" s="40"/>
      <c r="M183" s="181" t="s">
        <v>19</v>
      </c>
      <c r="N183" s="182" t="s">
        <v>43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144</v>
      </c>
      <c r="AT183" s="185" t="s">
        <v>139</v>
      </c>
      <c r="AU183" s="185" t="s">
        <v>82</v>
      </c>
      <c r="AY183" s="18" t="s">
        <v>136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80</v>
      </c>
      <c r="BK183" s="186">
        <f>ROUND(I183*H183,2)</f>
        <v>0</v>
      </c>
      <c r="BL183" s="18" t="s">
        <v>144</v>
      </c>
      <c r="BM183" s="185" t="s">
        <v>316</v>
      </c>
    </row>
    <row r="184" spans="1:65" s="2" customFormat="1" ht="10.199999999999999">
      <c r="A184" s="35"/>
      <c r="B184" s="36"/>
      <c r="C184" s="37"/>
      <c r="D184" s="187" t="s">
        <v>146</v>
      </c>
      <c r="E184" s="37"/>
      <c r="F184" s="188" t="s">
        <v>317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146</v>
      </c>
      <c r="AU184" s="18" t="s">
        <v>82</v>
      </c>
    </row>
    <row r="185" spans="1:65" s="2" customFormat="1" ht="22.2" customHeight="1">
      <c r="A185" s="35"/>
      <c r="B185" s="36"/>
      <c r="C185" s="174" t="s">
        <v>318</v>
      </c>
      <c r="D185" s="174" t="s">
        <v>139</v>
      </c>
      <c r="E185" s="175" t="s">
        <v>319</v>
      </c>
      <c r="F185" s="176" t="s">
        <v>320</v>
      </c>
      <c r="G185" s="177" t="s">
        <v>310</v>
      </c>
      <c r="H185" s="178">
        <v>233.83199999999999</v>
      </c>
      <c r="I185" s="179"/>
      <c r="J185" s="180">
        <f>ROUND(I185*H185,2)</f>
        <v>0</v>
      </c>
      <c r="K185" s="176" t="s">
        <v>143</v>
      </c>
      <c r="L185" s="40"/>
      <c r="M185" s="181" t="s">
        <v>19</v>
      </c>
      <c r="N185" s="182" t="s">
        <v>43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144</v>
      </c>
      <c r="AT185" s="185" t="s">
        <v>139</v>
      </c>
      <c r="AU185" s="185" t="s">
        <v>82</v>
      </c>
      <c r="AY185" s="18" t="s">
        <v>136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80</v>
      </c>
      <c r="BK185" s="186">
        <f>ROUND(I185*H185,2)</f>
        <v>0</v>
      </c>
      <c r="BL185" s="18" t="s">
        <v>144</v>
      </c>
      <c r="BM185" s="185" t="s">
        <v>321</v>
      </c>
    </row>
    <row r="186" spans="1:65" s="2" customFormat="1" ht="10.199999999999999">
      <c r="A186" s="35"/>
      <c r="B186" s="36"/>
      <c r="C186" s="37"/>
      <c r="D186" s="187" t="s">
        <v>146</v>
      </c>
      <c r="E186" s="37"/>
      <c r="F186" s="188" t="s">
        <v>322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146</v>
      </c>
      <c r="AU186" s="18" t="s">
        <v>82</v>
      </c>
    </row>
    <row r="187" spans="1:65" s="13" customFormat="1" ht="10.199999999999999">
      <c r="B187" s="192"/>
      <c r="C187" s="193"/>
      <c r="D187" s="194" t="s">
        <v>148</v>
      </c>
      <c r="E187" s="195" t="s">
        <v>19</v>
      </c>
      <c r="F187" s="196" t="s">
        <v>323</v>
      </c>
      <c r="G187" s="193"/>
      <c r="H187" s="197">
        <v>233.83199999999999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148</v>
      </c>
      <c r="AU187" s="203" t="s">
        <v>82</v>
      </c>
      <c r="AV187" s="13" t="s">
        <v>82</v>
      </c>
      <c r="AW187" s="13" t="s">
        <v>33</v>
      </c>
      <c r="AX187" s="13" t="s">
        <v>80</v>
      </c>
      <c r="AY187" s="203" t="s">
        <v>136</v>
      </c>
    </row>
    <row r="188" spans="1:65" s="2" customFormat="1" ht="22.2" customHeight="1">
      <c r="A188" s="35"/>
      <c r="B188" s="36"/>
      <c r="C188" s="174" t="s">
        <v>324</v>
      </c>
      <c r="D188" s="174" t="s">
        <v>139</v>
      </c>
      <c r="E188" s="175" t="s">
        <v>325</v>
      </c>
      <c r="F188" s="176" t="s">
        <v>326</v>
      </c>
      <c r="G188" s="177" t="s">
        <v>310</v>
      </c>
      <c r="H188" s="178">
        <v>9.7430000000000003</v>
      </c>
      <c r="I188" s="179"/>
      <c r="J188" s="180">
        <f>ROUND(I188*H188,2)</f>
        <v>0</v>
      </c>
      <c r="K188" s="176" t="s">
        <v>143</v>
      </c>
      <c r="L188" s="40"/>
      <c r="M188" s="181" t="s">
        <v>19</v>
      </c>
      <c r="N188" s="182" t="s">
        <v>43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144</v>
      </c>
      <c r="AT188" s="185" t="s">
        <v>139</v>
      </c>
      <c r="AU188" s="185" t="s">
        <v>82</v>
      </c>
      <c r="AY188" s="18" t="s">
        <v>136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80</v>
      </c>
      <c r="BK188" s="186">
        <f>ROUND(I188*H188,2)</f>
        <v>0</v>
      </c>
      <c r="BL188" s="18" t="s">
        <v>144</v>
      </c>
      <c r="BM188" s="185" t="s">
        <v>327</v>
      </c>
    </row>
    <row r="189" spans="1:65" s="2" customFormat="1" ht="10.199999999999999">
      <c r="A189" s="35"/>
      <c r="B189" s="36"/>
      <c r="C189" s="37"/>
      <c r="D189" s="187" t="s">
        <v>146</v>
      </c>
      <c r="E189" s="37"/>
      <c r="F189" s="188" t="s">
        <v>328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82</v>
      </c>
    </row>
    <row r="190" spans="1:65" s="12" customFormat="1" ht="22.8" customHeight="1">
      <c r="B190" s="158"/>
      <c r="C190" s="159"/>
      <c r="D190" s="160" t="s">
        <v>71</v>
      </c>
      <c r="E190" s="172" t="s">
        <v>329</v>
      </c>
      <c r="F190" s="172" t="s">
        <v>330</v>
      </c>
      <c r="G190" s="159"/>
      <c r="H190" s="159"/>
      <c r="I190" s="162"/>
      <c r="J190" s="173">
        <f>BK190</f>
        <v>0</v>
      </c>
      <c r="K190" s="159"/>
      <c r="L190" s="164"/>
      <c r="M190" s="165"/>
      <c r="N190" s="166"/>
      <c r="O190" s="166"/>
      <c r="P190" s="167">
        <f>SUM(P191:P192)</f>
        <v>0</v>
      </c>
      <c r="Q190" s="166"/>
      <c r="R190" s="167">
        <f>SUM(R191:R192)</f>
        <v>0</v>
      </c>
      <c r="S190" s="166"/>
      <c r="T190" s="168">
        <f>SUM(T191:T192)</f>
        <v>0</v>
      </c>
      <c r="AR190" s="169" t="s">
        <v>80</v>
      </c>
      <c r="AT190" s="170" t="s">
        <v>71</v>
      </c>
      <c r="AU190" s="170" t="s">
        <v>80</v>
      </c>
      <c r="AY190" s="169" t="s">
        <v>136</v>
      </c>
      <c r="BK190" s="171">
        <f>SUM(BK191:BK192)</f>
        <v>0</v>
      </c>
    </row>
    <row r="191" spans="1:65" s="2" customFormat="1" ht="30" customHeight="1">
      <c r="A191" s="35"/>
      <c r="B191" s="36"/>
      <c r="C191" s="174" t="s">
        <v>331</v>
      </c>
      <c r="D191" s="174" t="s">
        <v>139</v>
      </c>
      <c r="E191" s="175" t="s">
        <v>332</v>
      </c>
      <c r="F191" s="176" t="s">
        <v>333</v>
      </c>
      <c r="G191" s="177" t="s">
        <v>310</v>
      </c>
      <c r="H191" s="178">
        <v>4.8029999999999999</v>
      </c>
      <c r="I191" s="179"/>
      <c r="J191" s="180">
        <f>ROUND(I191*H191,2)</f>
        <v>0</v>
      </c>
      <c r="K191" s="176" t="s">
        <v>143</v>
      </c>
      <c r="L191" s="40"/>
      <c r="M191" s="181" t="s">
        <v>19</v>
      </c>
      <c r="N191" s="182" t="s">
        <v>43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144</v>
      </c>
      <c r="AT191" s="185" t="s">
        <v>139</v>
      </c>
      <c r="AU191" s="185" t="s">
        <v>82</v>
      </c>
      <c r="AY191" s="18" t="s">
        <v>136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80</v>
      </c>
      <c r="BK191" s="186">
        <f>ROUND(I191*H191,2)</f>
        <v>0</v>
      </c>
      <c r="BL191" s="18" t="s">
        <v>144</v>
      </c>
      <c r="BM191" s="185" t="s">
        <v>334</v>
      </c>
    </row>
    <row r="192" spans="1:65" s="2" customFormat="1" ht="10.199999999999999">
      <c r="A192" s="35"/>
      <c r="B192" s="36"/>
      <c r="C192" s="37"/>
      <c r="D192" s="187" t="s">
        <v>146</v>
      </c>
      <c r="E192" s="37"/>
      <c r="F192" s="188" t="s">
        <v>335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146</v>
      </c>
      <c r="AU192" s="18" t="s">
        <v>82</v>
      </c>
    </row>
    <row r="193" spans="1:65" s="12" customFormat="1" ht="25.95" customHeight="1">
      <c r="B193" s="158"/>
      <c r="C193" s="159"/>
      <c r="D193" s="160" t="s">
        <v>71</v>
      </c>
      <c r="E193" s="161" t="s">
        <v>336</v>
      </c>
      <c r="F193" s="161" t="s">
        <v>337</v>
      </c>
      <c r="G193" s="159"/>
      <c r="H193" s="159"/>
      <c r="I193" s="162"/>
      <c r="J193" s="163">
        <f>BK193</f>
        <v>0</v>
      </c>
      <c r="K193" s="159"/>
      <c r="L193" s="164"/>
      <c r="M193" s="165"/>
      <c r="N193" s="166"/>
      <c r="O193" s="166"/>
      <c r="P193" s="167">
        <f>P194+P200+P215+P222+P236+P268+P285+P292</f>
        <v>0</v>
      </c>
      <c r="Q193" s="166"/>
      <c r="R193" s="167">
        <f>R194+R200+R215+R222+R236+R268+R285+R292</f>
        <v>3.7545308100000003</v>
      </c>
      <c r="S193" s="166"/>
      <c r="T193" s="168">
        <f>T194+T200+T215+T222+T236+T268+T285+T292</f>
        <v>0.55674626000000005</v>
      </c>
      <c r="AR193" s="169" t="s">
        <v>82</v>
      </c>
      <c r="AT193" s="170" t="s">
        <v>71</v>
      </c>
      <c r="AU193" s="170" t="s">
        <v>72</v>
      </c>
      <c r="AY193" s="169" t="s">
        <v>136</v>
      </c>
      <c r="BK193" s="171">
        <f>BK194+BK200+BK215+BK222+BK236+BK268+BK285+BK292</f>
        <v>0</v>
      </c>
    </row>
    <row r="194" spans="1:65" s="12" customFormat="1" ht="22.8" customHeight="1">
      <c r="B194" s="158"/>
      <c r="C194" s="159"/>
      <c r="D194" s="160" t="s">
        <v>71</v>
      </c>
      <c r="E194" s="172" t="s">
        <v>338</v>
      </c>
      <c r="F194" s="172" t="s">
        <v>339</v>
      </c>
      <c r="G194" s="159"/>
      <c r="H194" s="159"/>
      <c r="I194" s="162"/>
      <c r="J194" s="173">
        <f>BK194</f>
        <v>0</v>
      </c>
      <c r="K194" s="159"/>
      <c r="L194" s="164"/>
      <c r="M194" s="165"/>
      <c r="N194" s="166"/>
      <c r="O194" s="166"/>
      <c r="P194" s="167">
        <f>SUM(P195:P199)</f>
        <v>0</v>
      </c>
      <c r="Q194" s="166"/>
      <c r="R194" s="167">
        <f>SUM(R195:R199)</f>
        <v>0.26462294999999997</v>
      </c>
      <c r="S194" s="166"/>
      <c r="T194" s="168">
        <f>SUM(T195:T199)</f>
        <v>0</v>
      </c>
      <c r="AR194" s="169" t="s">
        <v>82</v>
      </c>
      <c r="AT194" s="170" t="s">
        <v>71</v>
      </c>
      <c r="AU194" s="170" t="s">
        <v>80</v>
      </c>
      <c r="AY194" s="169" t="s">
        <v>136</v>
      </c>
      <c r="BK194" s="171">
        <f>SUM(BK195:BK199)</f>
        <v>0</v>
      </c>
    </row>
    <row r="195" spans="1:65" s="2" customFormat="1" ht="14.4" customHeight="1">
      <c r="A195" s="35"/>
      <c r="B195" s="36"/>
      <c r="C195" s="174" t="s">
        <v>340</v>
      </c>
      <c r="D195" s="174" t="s">
        <v>139</v>
      </c>
      <c r="E195" s="175" t="s">
        <v>341</v>
      </c>
      <c r="F195" s="176" t="s">
        <v>342</v>
      </c>
      <c r="G195" s="177" t="s">
        <v>157</v>
      </c>
      <c r="H195" s="178">
        <v>2.637</v>
      </c>
      <c r="I195" s="179"/>
      <c r="J195" s="180">
        <f>ROUND(I195*H195,2)</f>
        <v>0</v>
      </c>
      <c r="K195" s="176" t="s">
        <v>143</v>
      </c>
      <c r="L195" s="40"/>
      <c r="M195" s="181" t="s">
        <v>19</v>
      </c>
      <c r="N195" s="182" t="s">
        <v>43</v>
      </c>
      <c r="O195" s="65"/>
      <c r="P195" s="183">
        <f>O195*H195</f>
        <v>0</v>
      </c>
      <c r="Q195" s="183">
        <v>0.10034999999999999</v>
      </c>
      <c r="R195" s="183">
        <f>Q195*H195</f>
        <v>0.26462294999999997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236</v>
      </c>
      <c r="AT195" s="185" t="s">
        <v>139</v>
      </c>
      <c r="AU195" s="185" t="s">
        <v>82</v>
      </c>
      <c r="AY195" s="18" t="s">
        <v>136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80</v>
      </c>
      <c r="BK195" s="186">
        <f>ROUND(I195*H195,2)</f>
        <v>0</v>
      </c>
      <c r="BL195" s="18" t="s">
        <v>236</v>
      </c>
      <c r="BM195" s="185" t="s">
        <v>343</v>
      </c>
    </row>
    <row r="196" spans="1:65" s="2" customFormat="1" ht="10.199999999999999">
      <c r="A196" s="35"/>
      <c r="B196" s="36"/>
      <c r="C196" s="37"/>
      <c r="D196" s="187" t="s">
        <v>146</v>
      </c>
      <c r="E196" s="37"/>
      <c r="F196" s="188" t="s">
        <v>344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146</v>
      </c>
      <c r="AU196" s="18" t="s">
        <v>82</v>
      </c>
    </row>
    <row r="197" spans="1:65" s="13" customFormat="1" ht="10.199999999999999">
      <c r="B197" s="192"/>
      <c r="C197" s="193"/>
      <c r="D197" s="194" t="s">
        <v>148</v>
      </c>
      <c r="E197" s="195" t="s">
        <v>19</v>
      </c>
      <c r="F197" s="196" t="s">
        <v>345</v>
      </c>
      <c r="G197" s="193"/>
      <c r="H197" s="197">
        <v>2.637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148</v>
      </c>
      <c r="AU197" s="203" t="s">
        <v>82</v>
      </c>
      <c r="AV197" s="13" t="s">
        <v>82</v>
      </c>
      <c r="AW197" s="13" t="s">
        <v>33</v>
      </c>
      <c r="AX197" s="13" t="s">
        <v>80</v>
      </c>
      <c r="AY197" s="203" t="s">
        <v>136</v>
      </c>
    </row>
    <row r="198" spans="1:65" s="2" customFormat="1" ht="22.2" customHeight="1">
      <c r="A198" s="35"/>
      <c r="B198" s="36"/>
      <c r="C198" s="174" t="s">
        <v>346</v>
      </c>
      <c r="D198" s="174" t="s">
        <v>139</v>
      </c>
      <c r="E198" s="175" t="s">
        <v>347</v>
      </c>
      <c r="F198" s="176" t="s">
        <v>348</v>
      </c>
      <c r="G198" s="177" t="s">
        <v>349</v>
      </c>
      <c r="H198" s="225"/>
      <c r="I198" s="179"/>
      <c r="J198" s="180">
        <f>ROUND(I198*H198,2)</f>
        <v>0</v>
      </c>
      <c r="K198" s="176" t="s">
        <v>143</v>
      </c>
      <c r="L198" s="40"/>
      <c r="M198" s="181" t="s">
        <v>19</v>
      </c>
      <c r="N198" s="182" t="s">
        <v>43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236</v>
      </c>
      <c r="AT198" s="185" t="s">
        <v>139</v>
      </c>
      <c r="AU198" s="185" t="s">
        <v>82</v>
      </c>
      <c r="AY198" s="18" t="s">
        <v>136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80</v>
      </c>
      <c r="BK198" s="186">
        <f>ROUND(I198*H198,2)</f>
        <v>0</v>
      </c>
      <c r="BL198" s="18" t="s">
        <v>236</v>
      </c>
      <c r="BM198" s="185" t="s">
        <v>350</v>
      </c>
    </row>
    <row r="199" spans="1:65" s="2" customFormat="1" ht="10.199999999999999">
      <c r="A199" s="35"/>
      <c r="B199" s="36"/>
      <c r="C199" s="37"/>
      <c r="D199" s="187" t="s">
        <v>146</v>
      </c>
      <c r="E199" s="37"/>
      <c r="F199" s="188" t="s">
        <v>351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146</v>
      </c>
      <c r="AU199" s="18" t="s">
        <v>82</v>
      </c>
    </row>
    <row r="200" spans="1:65" s="12" customFormat="1" ht="22.8" customHeight="1">
      <c r="B200" s="158"/>
      <c r="C200" s="159"/>
      <c r="D200" s="160" t="s">
        <v>71</v>
      </c>
      <c r="E200" s="172" t="s">
        <v>352</v>
      </c>
      <c r="F200" s="172" t="s">
        <v>353</v>
      </c>
      <c r="G200" s="159"/>
      <c r="H200" s="159"/>
      <c r="I200" s="162"/>
      <c r="J200" s="173">
        <f>BK200</f>
        <v>0</v>
      </c>
      <c r="K200" s="159"/>
      <c r="L200" s="164"/>
      <c r="M200" s="165"/>
      <c r="N200" s="166"/>
      <c r="O200" s="166"/>
      <c r="P200" s="167">
        <f>SUM(P201:P214)</f>
        <v>0</v>
      </c>
      <c r="Q200" s="166"/>
      <c r="R200" s="167">
        <f>SUM(R201:R214)</f>
        <v>0</v>
      </c>
      <c r="S200" s="166"/>
      <c r="T200" s="168">
        <f>SUM(T201:T214)</f>
        <v>0.17200000000000001</v>
      </c>
      <c r="AR200" s="169" t="s">
        <v>82</v>
      </c>
      <c r="AT200" s="170" t="s">
        <v>71</v>
      </c>
      <c r="AU200" s="170" t="s">
        <v>80</v>
      </c>
      <c r="AY200" s="169" t="s">
        <v>136</v>
      </c>
      <c r="BK200" s="171">
        <f>SUM(BK201:BK214)</f>
        <v>0</v>
      </c>
    </row>
    <row r="201" spans="1:65" s="2" customFormat="1" ht="14.4" customHeight="1">
      <c r="A201" s="35"/>
      <c r="B201" s="36"/>
      <c r="C201" s="174" t="s">
        <v>354</v>
      </c>
      <c r="D201" s="174" t="s">
        <v>139</v>
      </c>
      <c r="E201" s="175" t="s">
        <v>355</v>
      </c>
      <c r="F201" s="176" t="s">
        <v>356</v>
      </c>
      <c r="G201" s="177" t="s">
        <v>152</v>
      </c>
      <c r="H201" s="178">
        <v>1</v>
      </c>
      <c r="I201" s="179"/>
      <c r="J201" s="180">
        <f t="shared" ref="J201:J207" si="0">ROUND(I201*H201,2)</f>
        <v>0</v>
      </c>
      <c r="K201" s="176" t="s">
        <v>19</v>
      </c>
      <c r="L201" s="40"/>
      <c r="M201" s="181" t="s">
        <v>19</v>
      </c>
      <c r="N201" s="182" t="s">
        <v>43</v>
      </c>
      <c r="O201" s="65"/>
      <c r="P201" s="183">
        <f t="shared" ref="P201:P207" si="1">O201*H201</f>
        <v>0</v>
      </c>
      <c r="Q201" s="183">
        <v>0</v>
      </c>
      <c r="R201" s="183">
        <f t="shared" ref="R201:R207" si="2">Q201*H201</f>
        <v>0</v>
      </c>
      <c r="S201" s="183">
        <v>0</v>
      </c>
      <c r="T201" s="184">
        <f t="shared" ref="T201:T207" si="3"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236</v>
      </c>
      <c r="AT201" s="185" t="s">
        <v>139</v>
      </c>
      <c r="AU201" s="185" t="s">
        <v>82</v>
      </c>
      <c r="AY201" s="18" t="s">
        <v>136</v>
      </c>
      <c r="BE201" s="186">
        <f t="shared" ref="BE201:BE207" si="4">IF(N201="základní",J201,0)</f>
        <v>0</v>
      </c>
      <c r="BF201" s="186">
        <f t="shared" ref="BF201:BF207" si="5">IF(N201="snížená",J201,0)</f>
        <v>0</v>
      </c>
      <c r="BG201" s="186">
        <f t="shared" ref="BG201:BG207" si="6">IF(N201="zákl. přenesená",J201,0)</f>
        <v>0</v>
      </c>
      <c r="BH201" s="186">
        <f t="shared" ref="BH201:BH207" si="7">IF(N201="sníž. přenesená",J201,0)</f>
        <v>0</v>
      </c>
      <c r="BI201" s="186">
        <f t="shared" ref="BI201:BI207" si="8">IF(N201="nulová",J201,0)</f>
        <v>0</v>
      </c>
      <c r="BJ201" s="18" t="s">
        <v>80</v>
      </c>
      <c r="BK201" s="186">
        <f t="shared" ref="BK201:BK207" si="9">ROUND(I201*H201,2)</f>
        <v>0</v>
      </c>
      <c r="BL201" s="18" t="s">
        <v>236</v>
      </c>
      <c r="BM201" s="185" t="s">
        <v>357</v>
      </c>
    </row>
    <row r="202" spans="1:65" s="2" customFormat="1" ht="14.4" customHeight="1">
      <c r="A202" s="35"/>
      <c r="B202" s="36"/>
      <c r="C202" s="174" t="s">
        <v>358</v>
      </c>
      <c r="D202" s="174" t="s">
        <v>139</v>
      </c>
      <c r="E202" s="175" t="s">
        <v>359</v>
      </c>
      <c r="F202" s="176" t="s">
        <v>356</v>
      </c>
      <c r="G202" s="177" t="s">
        <v>152</v>
      </c>
      <c r="H202" s="178">
        <v>1</v>
      </c>
      <c r="I202" s="179"/>
      <c r="J202" s="180">
        <f t="shared" si="0"/>
        <v>0</v>
      </c>
      <c r="K202" s="176" t="s">
        <v>19</v>
      </c>
      <c r="L202" s="40"/>
      <c r="M202" s="181" t="s">
        <v>19</v>
      </c>
      <c r="N202" s="182" t="s">
        <v>43</v>
      </c>
      <c r="O202" s="65"/>
      <c r="P202" s="183">
        <f t="shared" si="1"/>
        <v>0</v>
      </c>
      <c r="Q202" s="183">
        <v>0</v>
      </c>
      <c r="R202" s="183">
        <f t="shared" si="2"/>
        <v>0</v>
      </c>
      <c r="S202" s="183">
        <v>0</v>
      </c>
      <c r="T202" s="184">
        <f t="shared" si="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236</v>
      </c>
      <c r="AT202" s="185" t="s">
        <v>139</v>
      </c>
      <c r="AU202" s="185" t="s">
        <v>82</v>
      </c>
      <c r="AY202" s="18" t="s">
        <v>136</v>
      </c>
      <c r="BE202" s="186">
        <f t="shared" si="4"/>
        <v>0</v>
      </c>
      <c r="BF202" s="186">
        <f t="shared" si="5"/>
        <v>0</v>
      </c>
      <c r="BG202" s="186">
        <f t="shared" si="6"/>
        <v>0</v>
      </c>
      <c r="BH202" s="186">
        <f t="shared" si="7"/>
        <v>0</v>
      </c>
      <c r="BI202" s="186">
        <f t="shared" si="8"/>
        <v>0</v>
      </c>
      <c r="BJ202" s="18" t="s">
        <v>80</v>
      </c>
      <c r="BK202" s="186">
        <f t="shared" si="9"/>
        <v>0</v>
      </c>
      <c r="BL202" s="18" t="s">
        <v>236</v>
      </c>
      <c r="BM202" s="185" t="s">
        <v>360</v>
      </c>
    </row>
    <row r="203" spans="1:65" s="2" customFormat="1" ht="14.4" customHeight="1">
      <c r="A203" s="35"/>
      <c r="B203" s="36"/>
      <c r="C203" s="174" t="s">
        <v>361</v>
      </c>
      <c r="D203" s="174" t="s">
        <v>139</v>
      </c>
      <c r="E203" s="175" t="s">
        <v>362</v>
      </c>
      <c r="F203" s="176" t="s">
        <v>363</v>
      </c>
      <c r="G203" s="177" t="s">
        <v>152</v>
      </c>
      <c r="H203" s="178">
        <v>2</v>
      </c>
      <c r="I203" s="179"/>
      <c r="J203" s="180">
        <f t="shared" si="0"/>
        <v>0</v>
      </c>
      <c r="K203" s="176" t="s">
        <v>19</v>
      </c>
      <c r="L203" s="40"/>
      <c r="M203" s="181" t="s">
        <v>19</v>
      </c>
      <c r="N203" s="182" t="s">
        <v>43</v>
      </c>
      <c r="O203" s="65"/>
      <c r="P203" s="183">
        <f t="shared" si="1"/>
        <v>0</v>
      </c>
      <c r="Q203" s="183">
        <v>0</v>
      </c>
      <c r="R203" s="183">
        <f t="shared" si="2"/>
        <v>0</v>
      </c>
      <c r="S203" s="183">
        <v>0</v>
      </c>
      <c r="T203" s="184">
        <f t="shared" si="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236</v>
      </c>
      <c r="AT203" s="185" t="s">
        <v>139</v>
      </c>
      <c r="AU203" s="185" t="s">
        <v>82</v>
      </c>
      <c r="AY203" s="18" t="s">
        <v>136</v>
      </c>
      <c r="BE203" s="186">
        <f t="shared" si="4"/>
        <v>0</v>
      </c>
      <c r="BF203" s="186">
        <f t="shared" si="5"/>
        <v>0</v>
      </c>
      <c r="BG203" s="186">
        <f t="shared" si="6"/>
        <v>0</v>
      </c>
      <c r="BH203" s="186">
        <f t="shared" si="7"/>
        <v>0</v>
      </c>
      <c r="BI203" s="186">
        <f t="shared" si="8"/>
        <v>0</v>
      </c>
      <c r="BJ203" s="18" t="s">
        <v>80</v>
      </c>
      <c r="BK203" s="186">
        <f t="shared" si="9"/>
        <v>0</v>
      </c>
      <c r="BL203" s="18" t="s">
        <v>236</v>
      </c>
      <c r="BM203" s="185" t="s">
        <v>364</v>
      </c>
    </row>
    <row r="204" spans="1:65" s="2" customFormat="1" ht="14.4" customHeight="1">
      <c r="A204" s="35"/>
      <c r="B204" s="36"/>
      <c r="C204" s="174" t="s">
        <v>365</v>
      </c>
      <c r="D204" s="174" t="s">
        <v>139</v>
      </c>
      <c r="E204" s="175" t="s">
        <v>366</v>
      </c>
      <c r="F204" s="176" t="s">
        <v>367</v>
      </c>
      <c r="G204" s="177" t="s">
        <v>152</v>
      </c>
      <c r="H204" s="178">
        <v>1</v>
      </c>
      <c r="I204" s="179"/>
      <c r="J204" s="180">
        <f t="shared" si="0"/>
        <v>0</v>
      </c>
      <c r="K204" s="176" t="s">
        <v>19</v>
      </c>
      <c r="L204" s="40"/>
      <c r="M204" s="181" t="s">
        <v>19</v>
      </c>
      <c r="N204" s="182" t="s">
        <v>43</v>
      </c>
      <c r="O204" s="65"/>
      <c r="P204" s="183">
        <f t="shared" si="1"/>
        <v>0</v>
      </c>
      <c r="Q204" s="183">
        <v>0</v>
      </c>
      <c r="R204" s="183">
        <f t="shared" si="2"/>
        <v>0</v>
      </c>
      <c r="S204" s="183">
        <v>0</v>
      </c>
      <c r="T204" s="184">
        <f t="shared" si="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236</v>
      </c>
      <c r="AT204" s="185" t="s">
        <v>139</v>
      </c>
      <c r="AU204" s="185" t="s">
        <v>82</v>
      </c>
      <c r="AY204" s="18" t="s">
        <v>136</v>
      </c>
      <c r="BE204" s="186">
        <f t="shared" si="4"/>
        <v>0</v>
      </c>
      <c r="BF204" s="186">
        <f t="shared" si="5"/>
        <v>0</v>
      </c>
      <c r="BG204" s="186">
        <f t="shared" si="6"/>
        <v>0</v>
      </c>
      <c r="BH204" s="186">
        <f t="shared" si="7"/>
        <v>0</v>
      </c>
      <c r="BI204" s="186">
        <f t="shared" si="8"/>
        <v>0</v>
      </c>
      <c r="BJ204" s="18" t="s">
        <v>80</v>
      </c>
      <c r="BK204" s="186">
        <f t="shared" si="9"/>
        <v>0</v>
      </c>
      <c r="BL204" s="18" t="s">
        <v>236</v>
      </c>
      <c r="BM204" s="185" t="s">
        <v>368</v>
      </c>
    </row>
    <row r="205" spans="1:65" s="2" customFormat="1" ht="14.4" customHeight="1">
      <c r="A205" s="35"/>
      <c r="B205" s="36"/>
      <c r="C205" s="174" t="s">
        <v>369</v>
      </c>
      <c r="D205" s="174" t="s">
        <v>139</v>
      </c>
      <c r="E205" s="175" t="s">
        <v>370</v>
      </c>
      <c r="F205" s="176" t="s">
        <v>363</v>
      </c>
      <c r="G205" s="177" t="s">
        <v>152</v>
      </c>
      <c r="H205" s="178">
        <v>1</v>
      </c>
      <c r="I205" s="179"/>
      <c r="J205" s="180">
        <f t="shared" si="0"/>
        <v>0</v>
      </c>
      <c r="K205" s="176" t="s">
        <v>19</v>
      </c>
      <c r="L205" s="40"/>
      <c r="M205" s="181" t="s">
        <v>19</v>
      </c>
      <c r="N205" s="182" t="s">
        <v>43</v>
      </c>
      <c r="O205" s="65"/>
      <c r="P205" s="183">
        <f t="shared" si="1"/>
        <v>0</v>
      </c>
      <c r="Q205" s="183">
        <v>0</v>
      </c>
      <c r="R205" s="183">
        <f t="shared" si="2"/>
        <v>0</v>
      </c>
      <c r="S205" s="183">
        <v>0</v>
      </c>
      <c r="T205" s="184">
        <f t="shared" si="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236</v>
      </c>
      <c r="AT205" s="185" t="s">
        <v>139</v>
      </c>
      <c r="AU205" s="185" t="s">
        <v>82</v>
      </c>
      <c r="AY205" s="18" t="s">
        <v>136</v>
      </c>
      <c r="BE205" s="186">
        <f t="shared" si="4"/>
        <v>0</v>
      </c>
      <c r="BF205" s="186">
        <f t="shared" si="5"/>
        <v>0</v>
      </c>
      <c r="BG205" s="186">
        <f t="shared" si="6"/>
        <v>0</v>
      </c>
      <c r="BH205" s="186">
        <f t="shared" si="7"/>
        <v>0</v>
      </c>
      <c r="BI205" s="186">
        <f t="shared" si="8"/>
        <v>0</v>
      </c>
      <c r="BJ205" s="18" t="s">
        <v>80</v>
      </c>
      <c r="BK205" s="186">
        <f t="shared" si="9"/>
        <v>0</v>
      </c>
      <c r="BL205" s="18" t="s">
        <v>236</v>
      </c>
      <c r="BM205" s="185" t="s">
        <v>371</v>
      </c>
    </row>
    <row r="206" spans="1:65" s="2" customFormat="1" ht="14.4" customHeight="1">
      <c r="A206" s="35"/>
      <c r="B206" s="36"/>
      <c r="C206" s="174" t="s">
        <v>372</v>
      </c>
      <c r="D206" s="174" t="s">
        <v>139</v>
      </c>
      <c r="E206" s="175" t="s">
        <v>373</v>
      </c>
      <c r="F206" s="176" t="s">
        <v>374</v>
      </c>
      <c r="G206" s="177" t="s">
        <v>152</v>
      </c>
      <c r="H206" s="178">
        <v>1</v>
      </c>
      <c r="I206" s="179"/>
      <c r="J206" s="180">
        <f t="shared" si="0"/>
        <v>0</v>
      </c>
      <c r="K206" s="176" t="s">
        <v>19</v>
      </c>
      <c r="L206" s="40"/>
      <c r="M206" s="181" t="s">
        <v>19</v>
      </c>
      <c r="N206" s="182" t="s">
        <v>43</v>
      </c>
      <c r="O206" s="65"/>
      <c r="P206" s="183">
        <f t="shared" si="1"/>
        <v>0</v>
      </c>
      <c r="Q206" s="183">
        <v>0</v>
      </c>
      <c r="R206" s="183">
        <f t="shared" si="2"/>
        <v>0</v>
      </c>
      <c r="S206" s="183">
        <v>0</v>
      </c>
      <c r="T206" s="184">
        <f t="shared" si="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236</v>
      </c>
      <c r="AT206" s="185" t="s">
        <v>139</v>
      </c>
      <c r="AU206" s="185" t="s">
        <v>82</v>
      </c>
      <c r="AY206" s="18" t="s">
        <v>136</v>
      </c>
      <c r="BE206" s="186">
        <f t="shared" si="4"/>
        <v>0</v>
      </c>
      <c r="BF206" s="186">
        <f t="shared" si="5"/>
        <v>0</v>
      </c>
      <c r="BG206" s="186">
        <f t="shared" si="6"/>
        <v>0</v>
      </c>
      <c r="BH206" s="186">
        <f t="shared" si="7"/>
        <v>0</v>
      </c>
      <c r="BI206" s="186">
        <f t="shared" si="8"/>
        <v>0</v>
      </c>
      <c r="BJ206" s="18" t="s">
        <v>80</v>
      </c>
      <c r="BK206" s="186">
        <f t="shared" si="9"/>
        <v>0</v>
      </c>
      <c r="BL206" s="18" t="s">
        <v>236</v>
      </c>
      <c r="BM206" s="185" t="s">
        <v>375</v>
      </c>
    </row>
    <row r="207" spans="1:65" s="2" customFormat="1" ht="14.4" customHeight="1">
      <c r="A207" s="35"/>
      <c r="B207" s="36"/>
      <c r="C207" s="174" t="s">
        <v>376</v>
      </c>
      <c r="D207" s="174" t="s">
        <v>139</v>
      </c>
      <c r="E207" s="175" t="s">
        <v>377</v>
      </c>
      <c r="F207" s="176" t="s">
        <v>378</v>
      </c>
      <c r="G207" s="177" t="s">
        <v>152</v>
      </c>
      <c r="H207" s="178">
        <v>6</v>
      </c>
      <c r="I207" s="179"/>
      <c r="J207" s="180">
        <f t="shared" si="0"/>
        <v>0</v>
      </c>
      <c r="K207" s="176" t="s">
        <v>143</v>
      </c>
      <c r="L207" s="40"/>
      <c r="M207" s="181" t="s">
        <v>19</v>
      </c>
      <c r="N207" s="182" t="s">
        <v>43</v>
      </c>
      <c r="O207" s="65"/>
      <c r="P207" s="183">
        <f t="shared" si="1"/>
        <v>0</v>
      </c>
      <c r="Q207" s="183">
        <v>0</v>
      </c>
      <c r="R207" s="183">
        <f t="shared" si="2"/>
        <v>0</v>
      </c>
      <c r="S207" s="183">
        <v>2.4E-2</v>
      </c>
      <c r="T207" s="184">
        <f t="shared" si="3"/>
        <v>0.14400000000000002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236</v>
      </c>
      <c r="AT207" s="185" t="s">
        <v>139</v>
      </c>
      <c r="AU207" s="185" t="s">
        <v>82</v>
      </c>
      <c r="AY207" s="18" t="s">
        <v>136</v>
      </c>
      <c r="BE207" s="186">
        <f t="shared" si="4"/>
        <v>0</v>
      </c>
      <c r="BF207" s="186">
        <f t="shared" si="5"/>
        <v>0</v>
      </c>
      <c r="BG207" s="186">
        <f t="shared" si="6"/>
        <v>0</v>
      </c>
      <c r="BH207" s="186">
        <f t="shared" si="7"/>
        <v>0</v>
      </c>
      <c r="BI207" s="186">
        <f t="shared" si="8"/>
        <v>0</v>
      </c>
      <c r="BJ207" s="18" t="s">
        <v>80</v>
      </c>
      <c r="BK207" s="186">
        <f t="shared" si="9"/>
        <v>0</v>
      </c>
      <c r="BL207" s="18" t="s">
        <v>236</v>
      </c>
      <c r="BM207" s="185" t="s">
        <v>379</v>
      </c>
    </row>
    <row r="208" spans="1:65" s="2" customFormat="1" ht="10.199999999999999">
      <c r="A208" s="35"/>
      <c r="B208" s="36"/>
      <c r="C208" s="37"/>
      <c r="D208" s="187" t="s">
        <v>146</v>
      </c>
      <c r="E208" s="37"/>
      <c r="F208" s="188" t="s">
        <v>380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146</v>
      </c>
      <c r="AU208" s="18" t="s">
        <v>82</v>
      </c>
    </row>
    <row r="209" spans="1:65" s="2" customFormat="1" ht="14.4" customHeight="1">
      <c r="A209" s="35"/>
      <c r="B209" s="36"/>
      <c r="C209" s="174" t="s">
        <v>381</v>
      </c>
      <c r="D209" s="174" t="s">
        <v>139</v>
      </c>
      <c r="E209" s="175" t="s">
        <v>382</v>
      </c>
      <c r="F209" s="176" t="s">
        <v>383</v>
      </c>
      <c r="G209" s="177" t="s">
        <v>152</v>
      </c>
      <c r="H209" s="178">
        <v>1</v>
      </c>
      <c r="I209" s="179"/>
      <c r="J209" s="180">
        <f>ROUND(I209*H209,2)</f>
        <v>0</v>
      </c>
      <c r="K209" s="176" t="s">
        <v>143</v>
      </c>
      <c r="L209" s="40"/>
      <c r="M209" s="181" t="s">
        <v>19</v>
      </c>
      <c r="N209" s="182" t="s">
        <v>43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2.8000000000000001E-2</v>
      </c>
      <c r="T209" s="184">
        <f>S209*H209</f>
        <v>2.8000000000000001E-2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236</v>
      </c>
      <c r="AT209" s="185" t="s">
        <v>139</v>
      </c>
      <c r="AU209" s="185" t="s">
        <v>82</v>
      </c>
      <c r="AY209" s="18" t="s">
        <v>136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80</v>
      </c>
      <c r="BK209" s="186">
        <f>ROUND(I209*H209,2)</f>
        <v>0</v>
      </c>
      <c r="BL209" s="18" t="s">
        <v>236</v>
      </c>
      <c r="BM209" s="185" t="s">
        <v>384</v>
      </c>
    </row>
    <row r="210" spans="1:65" s="2" customFormat="1" ht="10.199999999999999">
      <c r="A210" s="35"/>
      <c r="B210" s="36"/>
      <c r="C210" s="37"/>
      <c r="D210" s="187" t="s">
        <v>146</v>
      </c>
      <c r="E210" s="37"/>
      <c r="F210" s="188" t="s">
        <v>385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146</v>
      </c>
      <c r="AU210" s="18" t="s">
        <v>82</v>
      </c>
    </row>
    <row r="211" spans="1:65" s="2" customFormat="1" ht="14.4" customHeight="1">
      <c r="A211" s="35"/>
      <c r="B211" s="36"/>
      <c r="C211" s="174" t="s">
        <v>386</v>
      </c>
      <c r="D211" s="174" t="s">
        <v>139</v>
      </c>
      <c r="E211" s="175" t="s">
        <v>387</v>
      </c>
      <c r="F211" s="176" t="s">
        <v>388</v>
      </c>
      <c r="G211" s="177" t="s">
        <v>152</v>
      </c>
      <c r="H211" s="178">
        <v>3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43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236</v>
      </c>
      <c r="AT211" s="185" t="s">
        <v>139</v>
      </c>
      <c r="AU211" s="185" t="s">
        <v>82</v>
      </c>
      <c r="AY211" s="18" t="s">
        <v>136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80</v>
      </c>
      <c r="BK211" s="186">
        <f>ROUND(I211*H211,2)</f>
        <v>0</v>
      </c>
      <c r="BL211" s="18" t="s">
        <v>236</v>
      </c>
      <c r="BM211" s="185" t="s">
        <v>389</v>
      </c>
    </row>
    <row r="212" spans="1:65" s="2" customFormat="1" ht="14.4" customHeight="1">
      <c r="A212" s="35"/>
      <c r="B212" s="36"/>
      <c r="C212" s="174" t="s">
        <v>390</v>
      </c>
      <c r="D212" s="174" t="s">
        <v>139</v>
      </c>
      <c r="E212" s="175" t="s">
        <v>391</v>
      </c>
      <c r="F212" s="176" t="s">
        <v>392</v>
      </c>
      <c r="G212" s="177" t="s">
        <v>152</v>
      </c>
      <c r="H212" s="178">
        <v>13</v>
      </c>
      <c r="I212" s="179"/>
      <c r="J212" s="180">
        <f>ROUND(I212*H212,2)</f>
        <v>0</v>
      </c>
      <c r="K212" s="176" t="s">
        <v>19</v>
      </c>
      <c r="L212" s="40"/>
      <c r="M212" s="181" t="s">
        <v>19</v>
      </c>
      <c r="N212" s="182" t="s">
        <v>43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236</v>
      </c>
      <c r="AT212" s="185" t="s">
        <v>139</v>
      </c>
      <c r="AU212" s="185" t="s">
        <v>82</v>
      </c>
      <c r="AY212" s="18" t="s">
        <v>136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80</v>
      </c>
      <c r="BK212" s="186">
        <f>ROUND(I212*H212,2)</f>
        <v>0</v>
      </c>
      <c r="BL212" s="18" t="s">
        <v>236</v>
      </c>
      <c r="BM212" s="185" t="s">
        <v>393</v>
      </c>
    </row>
    <row r="213" spans="1:65" s="2" customFormat="1" ht="22.2" customHeight="1">
      <c r="A213" s="35"/>
      <c r="B213" s="36"/>
      <c r="C213" s="174" t="s">
        <v>394</v>
      </c>
      <c r="D213" s="174" t="s">
        <v>139</v>
      </c>
      <c r="E213" s="175" t="s">
        <v>395</v>
      </c>
      <c r="F213" s="176" t="s">
        <v>396</v>
      </c>
      <c r="G213" s="177" t="s">
        <v>349</v>
      </c>
      <c r="H213" s="225"/>
      <c r="I213" s="179"/>
      <c r="J213" s="180">
        <f>ROUND(I213*H213,2)</f>
        <v>0</v>
      </c>
      <c r="K213" s="176" t="s">
        <v>143</v>
      </c>
      <c r="L213" s="40"/>
      <c r="M213" s="181" t="s">
        <v>19</v>
      </c>
      <c r="N213" s="182" t="s">
        <v>43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236</v>
      </c>
      <c r="AT213" s="185" t="s">
        <v>139</v>
      </c>
      <c r="AU213" s="185" t="s">
        <v>82</v>
      </c>
      <c r="AY213" s="18" t="s">
        <v>136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80</v>
      </c>
      <c r="BK213" s="186">
        <f>ROUND(I213*H213,2)</f>
        <v>0</v>
      </c>
      <c r="BL213" s="18" t="s">
        <v>236</v>
      </c>
      <c r="BM213" s="185" t="s">
        <v>397</v>
      </c>
    </row>
    <row r="214" spans="1:65" s="2" customFormat="1" ht="10.199999999999999">
      <c r="A214" s="35"/>
      <c r="B214" s="36"/>
      <c r="C214" s="37"/>
      <c r="D214" s="187" t="s">
        <v>146</v>
      </c>
      <c r="E214" s="37"/>
      <c r="F214" s="188" t="s">
        <v>398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146</v>
      </c>
      <c r="AU214" s="18" t="s">
        <v>82</v>
      </c>
    </row>
    <row r="215" spans="1:65" s="12" customFormat="1" ht="22.8" customHeight="1">
      <c r="B215" s="158"/>
      <c r="C215" s="159"/>
      <c r="D215" s="160" t="s">
        <v>71</v>
      </c>
      <c r="E215" s="172" t="s">
        <v>399</v>
      </c>
      <c r="F215" s="172" t="s">
        <v>400</v>
      </c>
      <c r="G215" s="159"/>
      <c r="H215" s="159"/>
      <c r="I215" s="162"/>
      <c r="J215" s="173">
        <f>BK215</f>
        <v>0</v>
      </c>
      <c r="K215" s="159"/>
      <c r="L215" s="164"/>
      <c r="M215" s="165"/>
      <c r="N215" s="166"/>
      <c r="O215" s="166"/>
      <c r="P215" s="167">
        <f>SUM(P216:P221)</f>
        <v>0</v>
      </c>
      <c r="Q215" s="166"/>
      <c r="R215" s="167">
        <f>SUM(R216:R221)</f>
        <v>0</v>
      </c>
      <c r="S215" s="166"/>
      <c r="T215" s="168">
        <f>SUM(T216:T221)</f>
        <v>0.15040000000000001</v>
      </c>
      <c r="AR215" s="169" t="s">
        <v>82</v>
      </c>
      <c r="AT215" s="170" t="s">
        <v>71</v>
      </c>
      <c r="AU215" s="170" t="s">
        <v>80</v>
      </c>
      <c r="AY215" s="169" t="s">
        <v>136</v>
      </c>
      <c r="BK215" s="171">
        <f>SUM(BK216:BK221)</f>
        <v>0</v>
      </c>
    </row>
    <row r="216" spans="1:65" s="2" customFormat="1" ht="14.4" customHeight="1">
      <c r="A216" s="35"/>
      <c r="B216" s="36"/>
      <c r="C216" s="174" t="s">
        <v>401</v>
      </c>
      <c r="D216" s="174" t="s">
        <v>139</v>
      </c>
      <c r="E216" s="175" t="s">
        <v>402</v>
      </c>
      <c r="F216" s="176" t="s">
        <v>403</v>
      </c>
      <c r="G216" s="177" t="s">
        <v>157</v>
      </c>
      <c r="H216" s="178">
        <v>7.52</v>
      </c>
      <c r="I216" s="179"/>
      <c r="J216" s="180">
        <f>ROUND(I216*H216,2)</f>
        <v>0</v>
      </c>
      <c r="K216" s="176" t="s">
        <v>143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0.02</v>
      </c>
      <c r="T216" s="184">
        <f>S216*H216</f>
        <v>0.15040000000000001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236</v>
      </c>
      <c r="AT216" s="185" t="s">
        <v>139</v>
      </c>
      <c r="AU216" s="185" t="s">
        <v>82</v>
      </c>
      <c r="AY216" s="18" t="s">
        <v>136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80</v>
      </c>
      <c r="BK216" s="186">
        <f>ROUND(I216*H216,2)</f>
        <v>0</v>
      </c>
      <c r="BL216" s="18" t="s">
        <v>236</v>
      </c>
      <c r="BM216" s="185" t="s">
        <v>404</v>
      </c>
    </row>
    <row r="217" spans="1:65" s="2" customFormat="1" ht="10.199999999999999">
      <c r="A217" s="35"/>
      <c r="B217" s="36"/>
      <c r="C217" s="37"/>
      <c r="D217" s="187" t="s">
        <v>146</v>
      </c>
      <c r="E217" s="37"/>
      <c r="F217" s="188" t="s">
        <v>405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146</v>
      </c>
      <c r="AU217" s="18" t="s">
        <v>82</v>
      </c>
    </row>
    <row r="218" spans="1:65" s="13" customFormat="1" ht="10.199999999999999">
      <c r="B218" s="192"/>
      <c r="C218" s="193"/>
      <c r="D218" s="194" t="s">
        <v>148</v>
      </c>
      <c r="E218" s="195" t="s">
        <v>19</v>
      </c>
      <c r="F218" s="196" t="s">
        <v>406</v>
      </c>
      <c r="G218" s="193"/>
      <c r="H218" s="197">
        <v>7.52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148</v>
      </c>
      <c r="AU218" s="203" t="s">
        <v>82</v>
      </c>
      <c r="AV218" s="13" t="s">
        <v>82</v>
      </c>
      <c r="AW218" s="13" t="s">
        <v>33</v>
      </c>
      <c r="AX218" s="13" t="s">
        <v>80</v>
      </c>
      <c r="AY218" s="203" t="s">
        <v>136</v>
      </c>
    </row>
    <row r="219" spans="1:65" s="2" customFormat="1" ht="14.4" customHeight="1">
      <c r="A219" s="35"/>
      <c r="B219" s="36"/>
      <c r="C219" s="174" t="s">
        <v>407</v>
      </c>
      <c r="D219" s="174" t="s">
        <v>139</v>
      </c>
      <c r="E219" s="175" t="s">
        <v>408</v>
      </c>
      <c r="F219" s="176" t="s">
        <v>409</v>
      </c>
      <c r="G219" s="177" t="s">
        <v>152</v>
      </c>
      <c r="H219" s="178">
        <v>1</v>
      </c>
      <c r="I219" s="179"/>
      <c r="J219" s="180">
        <f>ROUND(I219*H219,2)</f>
        <v>0</v>
      </c>
      <c r="K219" s="176" t="s">
        <v>19</v>
      </c>
      <c r="L219" s="40"/>
      <c r="M219" s="181" t="s">
        <v>19</v>
      </c>
      <c r="N219" s="182" t="s">
        <v>43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236</v>
      </c>
      <c r="AT219" s="185" t="s">
        <v>139</v>
      </c>
      <c r="AU219" s="185" t="s">
        <v>82</v>
      </c>
      <c r="AY219" s="18" t="s">
        <v>136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80</v>
      </c>
      <c r="BK219" s="186">
        <f>ROUND(I219*H219,2)</f>
        <v>0</v>
      </c>
      <c r="BL219" s="18" t="s">
        <v>236</v>
      </c>
      <c r="BM219" s="185" t="s">
        <v>410</v>
      </c>
    </row>
    <row r="220" spans="1:65" s="2" customFormat="1" ht="22.2" customHeight="1">
      <c r="A220" s="35"/>
      <c r="B220" s="36"/>
      <c r="C220" s="174" t="s">
        <v>411</v>
      </c>
      <c r="D220" s="174" t="s">
        <v>139</v>
      </c>
      <c r="E220" s="175" t="s">
        <v>412</v>
      </c>
      <c r="F220" s="176" t="s">
        <v>413</v>
      </c>
      <c r="G220" s="177" t="s">
        <v>349</v>
      </c>
      <c r="H220" s="225"/>
      <c r="I220" s="179"/>
      <c r="J220" s="180">
        <f>ROUND(I220*H220,2)</f>
        <v>0</v>
      </c>
      <c r="K220" s="176" t="s">
        <v>143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236</v>
      </c>
      <c r="AT220" s="185" t="s">
        <v>139</v>
      </c>
      <c r="AU220" s="185" t="s">
        <v>82</v>
      </c>
      <c r="AY220" s="18" t="s">
        <v>136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80</v>
      </c>
      <c r="BK220" s="186">
        <f>ROUND(I220*H220,2)</f>
        <v>0</v>
      </c>
      <c r="BL220" s="18" t="s">
        <v>236</v>
      </c>
      <c r="BM220" s="185" t="s">
        <v>414</v>
      </c>
    </row>
    <row r="221" spans="1:65" s="2" customFormat="1" ht="10.199999999999999">
      <c r="A221" s="35"/>
      <c r="B221" s="36"/>
      <c r="C221" s="37"/>
      <c r="D221" s="187" t="s">
        <v>146</v>
      </c>
      <c r="E221" s="37"/>
      <c r="F221" s="188" t="s">
        <v>415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146</v>
      </c>
      <c r="AU221" s="18" t="s">
        <v>82</v>
      </c>
    </row>
    <row r="222" spans="1:65" s="12" customFormat="1" ht="22.8" customHeight="1">
      <c r="B222" s="158"/>
      <c r="C222" s="159"/>
      <c r="D222" s="160" t="s">
        <v>71</v>
      </c>
      <c r="E222" s="172" t="s">
        <v>416</v>
      </c>
      <c r="F222" s="172" t="s">
        <v>417</v>
      </c>
      <c r="G222" s="159"/>
      <c r="H222" s="159"/>
      <c r="I222" s="162"/>
      <c r="J222" s="173">
        <f>BK222</f>
        <v>0</v>
      </c>
      <c r="K222" s="159"/>
      <c r="L222" s="164"/>
      <c r="M222" s="165"/>
      <c r="N222" s="166"/>
      <c r="O222" s="166"/>
      <c r="P222" s="167">
        <f>SUM(P223:P235)</f>
        <v>0</v>
      </c>
      <c r="Q222" s="166"/>
      <c r="R222" s="167">
        <f>SUM(R223:R235)</f>
        <v>0.28471999999999997</v>
      </c>
      <c r="S222" s="166"/>
      <c r="T222" s="168">
        <f>SUM(T223:T235)</f>
        <v>0</v>
      </c>
      <c r="AR222" s="169" t="s">
        <v>82</v>
      </c>
      <c r="AT222" s="170" t="s">
        <v>71</v>
      </c>
      <c r="AU222" s="170" t="s">
        <v>80</v>
      </c>
      <c r="AY222" s="169" t="s">
        <v>136</v>
      </c>
      <c r="BK222" s="171">
        <f>SUM(BK223:BK235)</f>
        <v>0</v>
      </c>
    </row>
    <row r="223" spans="1:65" s="2" customFormat="1" ht="14.4" customHeight="1">
      <c r="A223" s="35"/>
      <c r="B223" s="36"/>
      <c r="C223" s="174" t="s">
        <v>418</v>
      </c>
      <c r="D223" s="174" t="s">
        <v>139</v>
      </c>
      <c r="E223" s="175" t="s">
        <v>419</v>
      </c>
      <c r="F223" s="176" t="s">
        <v>420</v>
      </c>
      <c r="G223" s="177" t="s">
        <v>157</v>
      </c>
      <c r="H223" s="178">
        <v>51.68</v>
      </c>
      <c r="I223" s="179"/>
      <c r="J223" s="180">
        <f>ROUND(I223*H223,2)</f>
        <v>0</v>
      </c>
      <c r="K223" s="176" t="s">
        <v>143</v>
      </c>
      <c r="L223" s="40"/>
      <c r="M223" s="181" t="s">
        <v>19</v>
      </c>
      <c r="N223" s="182" t="s">
        <v>43</v>
      </c>
      <c r="O223" s="65"/>
      <c r="P223" s="183">
        <f>O223*H223</f>
        <v>0</v>
      </c>
      <c r="Q223" s="183">
        <v>5.0000000000000001E-4</v>
      </c>
      <c r="R223" s="183">
        <f>Q223*H223</f>
        <v>2.5840000000000002E-2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236</v>
      </c>
      <c r="AT223" s="185" t="s">
        <v>139</v>
      </c>
      <c r="AU223" s="185" t="s">
        <v>82</v>
      </c>
      <c r="AY223" s="18" t="s">
        <v>136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80</v>
      </c>
      <c r="BK223" s="186">
        <f>ROUND(I223*H223,2)</f>
        <v>0</v>
      </c>
      <c r="BL223" s="18" t="s">
        <v>236</v>
      </c>
      <c r="BM223" s="185" t="s">
        <v>421</v>
      </c>
    </row>
    <row r="224" spans="1:65" s="2" customFormat="1" ht="10.199999999999999">
      <c r="A224" s="35"/>
      <c r="B224" s="36"/>
      <c r="C224" s="37"/>
      <c r="D224" s="187" t="s">
        <v>146</v>
      </c>
      <c r="E224" s="37"/>
      <c r="F224" s="188" t="s">
        <v>422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146</v>
      </c>
      <c r="AU224" s="18" t="s">
        <v>82</v>
      </c>
    </row>
    <row r="225" spans="1:65" s="13" customFormat="1" ht="10.199999999999999">
      <c r="B225" s="192"/>
      <c r="C225" s="193"/>
      <c r="D225" s="194" t="s">
        <v>148</v>
      </c>
      <c r="E225" s="195" t="s">
        <v>19</v>
      </c>
      <c r="F225" s="196" t="s">
        <v>423</v>
      </c>
      <c r="G225" s="193"/>
      <c r="H225" s="197">
        <v>51.68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148</v>
      </c>
      <c r="AU225" s="203" t="s">
        <v>82</v>
      </c>
      <c r="AV225" s="13" t="s">
        <v>82</v>
      </c>
      <c r="AW225" s="13" t="s">
        <v>33</v>
      </c>
      <c r="AX225" s="13" t="s">
        <v>80</v>
      </c>
      <c r="AY225" s="203" t="s">
        <v>136</v>
      </c>
    </row>
    <row r="226" spans="1:65" s="2" customFormat="1" ht="19.8" customHeight="1">
      <c r="A226" s="35"/>
      <c r="B226" s="36"/>
      <c r="C226" s="174" t="s">
        <v>424</v>
      </c>
      <c r="D226" s="174" t="s">
        <v>139</v>
      </c>
      <c r="E226" s="175" t="s">
        <v>425</v>
      </c>
      <c r="F226" s="176" t="s">
        <v>426</v>
      </c>
      <c r="G226" s="177" t="s">
        <v>157</v>
      </c>
      <c r="H226" s="178">
        <v>51.68</v>
      </c>
      <c r="I226" s="179"/>
      <c r="J226" s="180">
        <f>ROUND(I226*H226,2)</f>
        <v>0</v>
      </c>
      <c r="K226" s="176" t="s">
        <v>143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4.4999999999999997E-3</v>
      </c>
      <c r="R226" s="183">
        <f>Q226*H226</f>
        <v>0.23255999999999999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236</v>
      </c>
      <c r="AT226" s="185" t="s">
        <v>139</v>
      </c>
      <c r="AU226" s="185" t="s">
        <v>82</v>
      </c>
      <c r="AY226" s="18" t="s">
        <v>136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80</v>
      </c>
      <c r="BK226" s="186">
        <f>ROUND(I226*H226,2)</f>
        <v>0</v>
      </c>
      <c r="BL226" s="18" t="s">
        <v>236</v>
      </c>
      <c r="BM226" s="185" t="s">
        <v>427</v>
      </c>
    </row>
    <row r="227" spans="1:65" s="2" customFormat="1" ht="10.199999999999999">
      <c r="A227" s="35"/>
      <c r="B227" s="36"/>
      <c r="C227" s="37"/>
      <c r="D227" s="187" t="s">
        <v>146</v>
      </c>
      <c r="E227" s="37"/>
      <c r="F227" s="188" t="s">
        <v>428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146</v>
      </c>
      <c r="AU227" s="18" t="s">
        <v>82</v>
      </c>
    </row>
    <row r="228" spans="1:65" s="13" customFormat="1" ht="10.199999999999999">
      <c r="B228" s="192"/>
      <c r="C228" s="193"/>
      <c r="D228" s="194" t="s">
        <v>148</v>
      </c>
      <c r="E228" s="195" t="s">
        <v>19</v>
      </c>
      <c r="F228" s="196" t="s">
        <v>423</v>
      </c>
      <c r="G228" s="193"/>
      <c r="H228" s="197">
        <v>51.68</v>
      </c>
      <c r="I228" s="198"/>
      <c r="J228" s="193"/>
      <c r="K228" s="193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148</v>
      </c>
      <c r="AU228" s="203" t="s">
        <v>82</v>
      </c>
      <c r="AV228" s="13" t="s">
        <v>82</v>
      </c>
      <c r="AW228" s="13" t="s">
        <v>33</v>
      </c>
      <c r="AX228" s="13" t="s">
        <v>80</v>
      </c>
      <c r="AY228" s="203" t="s">
        <v>136</v>
      </c>
    </row>
    <row r="229" spans="1:65" s="2" customFormat="1" ht="19.8" customHeight="1">
      <c r="A229" s="35"/>
      <c r="B229" s="36"/>
      <c r="C229" s="174" t="s">
        <v>429</v>
      </c>
      <c r="D229" s="174" t="s">
        <v>139</v>
      </c>
      <c r="E229" s="175" t="s">
        <v>430</v>
      </c>
      <c r="F229" s="176" t="s">
        <v>431</v>
      </c>
      <c r="G229" s="177" t="s">
        <v>163</v>
      </c>
      <c r="H229" s="178">
        <v>37.6</v>
      </c>
      <c r="I229" s="179"/>
      <c r="J229" s="180">
        <f>ROUND(I229*H229,2)</f>
        <v>0</v>
      </c>
      <c r="K229" s="176" t="s">
        <v>143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5.8E-4</v>
      </c>
      <c r="R229" s="183">
        <f>Q229*H229</f>
        <v>2.1808000000000001E-2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236</v>
      </c>
      <c r="AT229" s="185" t="s">
        <v>139</v>
      </c>
      <c r="AU229" s="185" t="s">
        <v>82</v>
      </c>
      <c r="AY229" s="18" t="s">
        <v>136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80</v>
      </c>
      <c r="BK229" s="186">
        <f>ROUND(I229*H229,2)</f>
        <v>0</v>
      </c>
      <c r="BL229" s="18" t="s">
        <v>236</v>
      </c>
      <c r="BM229" s="185" t="s">
        <v>432</v>
      </c>
    </row>
    <row r="230" spans="1:65" s="2" customFormat="1" ht="10.199999999999999">
      <c r="A230" s="35"/>
      <c r="B230" s="36"/>
      <c r="C230" s="37"/>
      <c r="D230" s="187" t="s">
        <v>146</v>
      </c>
      <c r="E230" s="37"/>
      <c r="F230" s="188" t="s">
        <v>433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146</v>
      </c>
      <c r="AU230" s="18" t="s">
        <v>82</v>
      </c>
    </row>
    <row r="231" spans="1:65" s="13" customFormat="1" ht="10.199999999999999">
      <c r="B231" s="192"/>
      <c r="C231" s="193"/>
      <c r="D231" s="194" t="s">
        <v>148</v>
      </c>
      <c r="E231" s="195" t="s">
        <v>19</v>
      </c>
      <c r="F231" s="196" t="s">
        <v>434</v>
      </c>
      <c r="G231" s="193"/>
      <c r="H231" s="197">
        <v>37.6</v>
      </c>
      <c r="I231" s="198"/>
      <c r="J231" s="193"/>
      <c r="K231" s="193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148</v>
      </c>
      <c r="AU231" s="203" t="s">
        <v>82</v>
      </c>
      <c r="AV231" s="13" t="s">
        <v>82</v>
      </c>
      <c r="AW231" s="13" t="s">
        <v>33</v>
      </c>
      <c r="AX231" s="13" t="s">
        <v>80</v>
      </c>
      <c r="AY231" s="203" t="s">
        <v>136</v>
      </c>
    </row>
    <row r="232" spans="1:65" s="2" customFormat="1" ht="14.4" customHeight="1">
      <c r="A232" s="35"/>
      <c r="B232" s="36"/>
      <c r="C232" s="174" t="s">
        <v>435</v>
      </c>
      <c r="D232" s="174" t="s">
        <v>139</v>
      </c>
      <c r="E232" s="175" t="s">
        <v>436</v>
      </c>
      <c r="F232" s="176" t="s">
        <v>437</v>
      </c>
      <c r="G232" s="177" t="s">
        <v>163</v>
      </c>
      <c r="H232" s="178">
        <v>37.6</v>
      </c>
      <c r="I232" s="179"/>
      <c r="J232" s="180">
        <f>ROUND(I232*H232,2)</f>
        <v>0</v>
      </c>
      <c r="K232" s="176" t="s">
        <v>143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1.2E-4</v>
      </c>
      <c r="R232" s="183">
        <f>Q232*H232</f>
        <v>4.5120000000000004E-3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236</v>
      </c>
      <c r="AT232" s="185" t="s">
        <v>139</v>
      </c>
      <c r="AU232" s="185" t="s">
        <v>82</v>
      </c>
      <c r="AY232" s="18" t="s">
        <v>136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80</v>
      </c>
      <c r="BK232" s="186">
        <f>ROUND(I232*H232,2)</f>
        <v>0</v>
      </c>
      <c r="BL232" s="18" t="s">
        <v>236</v>
      </c>
      <c r="BM232" s="185" t="s">
        <v>438</v>
      </c>
    </row>
    <row r="233" spans="1:65" s="2" customFormat="1" ht="10.199999999999999">
      <c r="A233" s="35"/>
      <c r="B233" s="36"/>
      <c r="C233" s="37"/>
      <c r="D233" s="187" t="s">
        <v>146</v>
      </c>
      <c r="E233" s="37"/>
      <c r="F233" s="188" t="s">
        <v>439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146</v>
      </c>
      <c r="AU233" s="18" t="s">
        <v>82</v>
      </c>
    </row>
    <row r="234" spans="1:65" s="2" customFormat="1" ht="22.2" customHeight="1">
      <c r="A234" s="35"/>
      <c r="B234" s="36"/>
      <c r="C234" s="174" t="s">
        <v>440</v>
      </c>
      <c r="D234" s="174" t="s">
        <v>139</v>
      </c>
      <c r="E234" s="175" t="s">
        <v>441</v>
      </c>
      <c r="F234" s="176" t="s">
        <v>442</v>
      </c>
      <c r="G234" s="177" t="s">
        <v>349</v>
      </c>
      <c r="H234" s="225"/>
      <c r="I234" s="179"/>
      <c r="J234" s="180">
        <f>ROUND(I234*H234,2)</f>
        <v>0</v>
      </c>
      <c r="K234" s="176" t="s">
        <v>143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236</v>
      </c>
      <c r="AT234" s="185" t="s">
        <v>139</v>
      </c>
      <c r="AU234" s="185" t="s">
        <v>82</v>
      </c>
      <c r="AY234" s="18" t="s">
        <v>136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80</v>
      </c>
      <c r="BK234" s="186">
        <f>ROUND(I234*H234,2)</f>
        <v>0</v>
      </c>
      <c r="BL234" s="18" t="s">
        <v>236</v>
      </c>
      <c r="BM234" s="185" t="s">
        <v>443</v>
      </c>
    </row>
    <row r="235" spans="1:65" s="2" customFormat="1" ht="10.199999999999999">
      <c r="A235" s="35"/>
      <c r="B235" s="36"/>
      <c r="C235" s="37"/>
      <c r="D235" s="187" t="s">
        <v>146</v>
      </c>
      <c r="E235" s="37"/>
      <c r="F235" s="188" t="s">
        <v>444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146</v>
      </c>
      <c r="AU235" s="18" t="s">
        <v>82</v>
      </c>
    </row>
    <row r="236" spans="1:65" s="12" customFormat="1" ht="22.8" customHeight="1">
      <c r="B236" s="158"/>
      <c r="C236" s="159"/>
      <c r="D236" s="160" t="s">
        <v>71</v>
      </c>
      <c r="E236" s="172" t="s">
        <v>445</v>
      </c>
      <c r="F236" s="172" t="s">
        <v>446</v>
      </c>
      <c r="G236" s="159"/>
      <c r="H236" s="159"/>
      <c r="I236" s="162"/>
      <c r="J236" s="173">
        <f>BK236</f>
        <v>0</v>
      </c>
      <c r="K236" s="159"/>
      <c r="L236" s="164"/>
      <c r="M236" s="165"/>
      <c r="N236" s="166"/>
      <c r="O236" s="166"/>
      <c r="P236" s="167">
        <f>SUM(P237:P267)</f>
        <v>0</v>
      </c>
      <c r="Q236" s="166"/>
      <c r="R236" s="167">
        <f>SUM(R237:R267)</f>
        <v>1.4057058999999998</v>
      </c>
      <c r="S236" s="166"/>
      <c r="T236" s="168">
        <f>SUM(T237:T267)</f>
        <v>2.5329999999999998E-2</v>
      </c>
      <c r="AR236" s="169" t="s">
        <v>82</v>
      </c>
      <c r="AT236" s="170" t="s">
        <v>71</v>
      </c>
      <c r="AU236" s="170" t="s">
        <v>80</v>
      </c>
      <c r="AY236" s="169" t="s">
        <v>136</v>
      </c>
      <c r="BK236" s="171">
        <f>SUM(BK237:BK267)</f>
        <v>0</v>
      </c>
    </row>
    <row r="237" spans="1:65" s="2" customFormat="1" ht="14.4" customHeight="1">
      <c r="A237" s="35"/>
      <c r="B237" s="36"/>
      <c r="C237" s="174" t="s">
        <v>447</v>
      </c>
      <c r="D237" s="174" t="s">
        <v>139</v>
      </c>
      <c r="E237" s="175" t="s">
        <v>448</v>
      </c>
      <c r="F237" s="176" t="s">
        <v>449</v>
      </c>
      <c r="G237" s="177" t="s">
        <v>157</v>
      </c>
      <c r="H237" s="178">
        <v>166.99</v>
      </c>
      <c r="I237" s="179"/>
      <c r="J237" s="180">
        <f>ROUND(I237*H237,2)</f>
        <v>0</v>
      </c>
      <c r="K237" s="176" t="s">
        <v>143</v>
      </c>
      <c r="L237" s="40"/>
      <c r="M237" s="181" t="s">
        <v>19</v>
      </c>
      <c r="N237" s="182" t="s">
        <v>43</v>
      </c>
      <c r="O237" s="65"/>
      <c r="P237" s="183">
        <f>O237*H237</f>
        <v>0</v>
      </c>
      <c r="Q237" s="183">
        <v>2.0000000000000001E-4</v>
      </c>
      <c r="R237" s="183">
        <f>Q237*H237</f>
        <v>3.3398000000000004E-2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236</v>
      </c>
      <c r="AT237" s="185" t="s">
        <v>139</v>
      </c>
      <c r="AU237" s="185" t="s">
        <v>82</v>
      </c>
      <c r="AY237" s="18" t="s">
        <v>136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80</v>
      </c>
      <c r="BK237" s="186">
        <f>ROUND(I237*H237,2)</f>
        <v>0</v>
      </c>
      <c r="BL237" s="18" t="s">
        <v>236</v>
      </c>
      <c r="BM237" s="185" t="s">
        <v>450</v>
      </c>
    </row>
    <row r="238" spans="1:65" s="2" customFormat="1" ht="10.199999999999999">
      <c r="A238" s="35"/>
      <c r="B238" s="36"/>
      <c r="C238" s="37"/>
      <c r="D238" s="187" t="s">
        <v>146</v>
      </c>
      <c r="E238" s="37"/>
      <c r="F238" s="188" t="s">
        <v>451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146</v>
      </c>
      <c r="AU238" s="18" t="s">
        <v>82</v>
      </c>
    </row>
    <row r="239" spans="1:65" s="13" customFormat="1" ht="10.199999999999999">
      <c r="B239" s="192"/>
      <c r="C239" s="193"/>
      <c r="D239" s="194" t="s">
        <v>148</v>
      </c>
      <c r="E239" s="195" t="s">
        <v>19</v>
      </c>
      <c r="F239" s="196" t="s">
        <v>452</v>
      </c>
      <c r="G239" s="193"/>
      <c r="H239" s="197">
        <v>166.99</v>
      </c>
      <c r="I239" s="198"/>
      <c r="J239" s="193"/>
      <c r="K239" s="193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148</v>
      </c>
      <c r="AU239" s="203" t="s">
        <v>82</v>
      </c>
      <c r="AV239" s="13" t="s">
        <v>82</v>
      </c>
      <c r="AW239" s="13" t="s">
        <v>33</v>
      </c>
      <c r="AX239" s="13" t="s">
        <v>80</v>
      </c>
      <c r="AY239" s="203" t="s">
        <v>136</v>
      </c>
    </row>
    <row r="240" spans="1:65" s="2" customFormat="1" ht="14.4" customHeight="1">
      <c r="A240" s="35"/>
      <c r="B240" s="36"/>
      <c r="C240" s="174" t="s">
        <v>453</v>
      </c>
      <c r="D240" s="174" t="s">
        <v>139</v>
      </c>
      <c r="E240" s="175" t="s">
        <v>454</v>
      </c>
      <c r="F240" s="176" t="s">
        <v>455</v>
      </c>
      <c r="G240" s="177" t="s">
        <v>157</v>
      </c>
      <c r="H240" s="178">
        <v>166.99</v>
      </c>
      <c r="I240" s="179"/>
      <c r="J240" s="180">
        <f>ROUND(I240*H240,2)</f>
        <v>0</v>
      </c>
      <c r="K240" s="176" t="s">
        <v>19</v>
      </c>
      <c r="L240" s="40"/>
      <c r="M240" s="181" t="s">
        <v>19</v>
      </c>
      <c r="N240" s="182" t="s">
        <v>43</v>
      </c>
      <c r="O240" s="65"/>
      <c r="P240" s="183">
        <f>O240*H240</f>
        <v>0</v>
      </c>
      <c r="Q240" s="183">
        <v>2.0000000000000001E-4</v>
      </c>
      <c r="R240" s="183">
        <f>Q240*H240</f>
        <v>3.3398000000000004E-2</v>
      </c>
      <c r="S240" s="183">
        <v>0</v>
      </c>
      <c r="T240" s="18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236</v>
      </c>
      <c r="AT240" s="185" t="s">
        <v>139</v>
      </c>
      <c r="AU240" s="185" t="s">
        <v>82</v>
      </c>
      <c r="AY240" s="18" t="s">
        <v>136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80</v>
      </c>
      <c r="BK240" s="186">
        <f>ROUND(I240*H240,2)</f>
        <v>0</v>
      </c>
      <c r="BL240" s="18" t="s">
        <v>236</v>
      </c>
      <c r="BM240" s="185" t="s">
        <v>456</v>
      </c>
    </row>
    <row r="241" spans="1:65" s="13" customFormat="1" ht="10.199999999999999">
      <c r="B241" s="192"/>
      <c r="C241" s="193"/>
      <c r="D241" s="194" t="s">
        <v>148</v>
      </c>
      <c r="E241" s="195" t="s">
        <v>19</v>
      </c>
      <c r="F241" s="196" t="s">
        <v>452</v>
      </c>
      <c r="G241" s="193"/>
      <c r="H241" s="197">
        <v>166.99</v>
      </c>
      <c r="I241" s="198"/>
      <c r="J241" s="193"/>
      <c r="K241" s="193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148</v>
      </c>
      <c r="AU241" s="203" t="s">
        <v>82</v>
      </c>
      <c r="AV241" s="13" t="s">
        <v>82</v>
      </c>
      <c r="AW241" s="13" t="s">
        <v>33</v>
      </c>
      <c r="AX241" s="13" t="s">
        <v>80</v>
      </c>
      <c r="AY241" s="203" t="s">
        <v>136</v>
      </c>
    </row>
    <row r="242" spans="1:65" s="2" customFormat="1" ht="14.4" customHeight="1">
      <c r="A242" s="35"/>
      <c r="B242" s="36"/>
      <c r="C242" s="174" t="s">
        <v>457</v>
      </c>
      <c r="D242" s="174" t="s">
        <v>139</v>
      </c>
      <c r="E242" s="175" t="s">
        <v>458</v>
      </c>
      <c r="F242" s="176" t="s">
        <v>459</v>
      </c>
      <c r="G242" s="177" t="s">
        <v>157</v>
      </c>
      <c r="H242" s="178">
        <v>166.99</v>
      </c>
      <c r="I242" s="179"/>
      <c r="J242" s="180">
        <f>ROUND(I242*H242,2)</f>
        <v>0</v>
      </c>
      <c r="K242" s="176" t="s">
        <v>143</v>
      </c>
      <c r="L242" s="40"/>
      <c r="M242" s="181" t="s">
        <v>19</v>
      </c>
      <c r="N242" s="182" t="s">
        <v>43</v>
      </c>
      <c r="O242" s="65"/>
      <c r="P242" s="183">
        <f>O242*H242</f>
        <v>0</v>
      </c>
      <c r="Q242" s="183">
        <v>4.4999999999999997E-3</v>
      </c>
      <c r="R242" s="183">
        <f>Q242*H242</f>
        <v>0.75145499999999998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236</v>
      </c>
      <c r="AT242" s="185" t="s">
        <v>139</v>
      </c>
      <c r="AU242" s="185" t="s">
        <v>82</v>
      </c>
      <c r="AY242" s="18" t="s">
        <v>136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80</v>
      </c>
      <c r="BK242" s="186">
        <f>ROUND(I242*H242,2)</f>
        <v>0</v>
      </c>
      <c r="BL242" s="18" t="s">
        <v>236</v>
      </c>
      <c r="BM242" s="185" t="s">
        <v>460</v>
      </c>
    </row>
    <row r="243" spans="1:65" s="2" customFormat="1" ht="10.199999999999999">
      <c r="A243" s="35"/>
      <c r="B243" s="36"/>
      <c r="C243" s="37"/>
      <c r="D243" s="187" t="s">
        <v>146</v>
      </c>
      <c r="E243" s="37"/>
      <c r="F243" s="188" t="s">
        <v>461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146</v>
      </c>
      <c r="AU243" s="18" t="s">
        <v>82</v>
      </c>
    </row>
    <row r="244" spans="1:65" s="13" customFormat="1" ht="10.199999999999999">
      <c r="B244" s="192"/>
      <c r="C244" s="193"/>
      <c r="D244" s="194" t="s">
        <v>148</v>
      </c>
      <c r="E244" s="195" t="s">
        <v>19</v>
      </c>
      <c r="F244" s="196" t="s">
        <v>452</v>
      </c>
      <c r="G244" s="193"/>
      <c r="H244" s="197">
        <v>166.99</v>
      </c>
      <c r="I244" s="198"/>
      <c r="J244" s="193"/>
      <c r="K244" s="193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148</v>
      </c>
      <c r="AU244" s="203" t="s">
        <v>82</v>
      </c>
      <c r="AV244" s="13" t="s">
        <v>82</v>
      </c>
      <c r="AW244" s="13" t="s">
        <v>33</v>
      </c>
      <c r="AX244" s="13" t="s">
        <v>80</v>
      </c>
      <c r="AY244" s="203" t="s">
        <v>136</v>
      </c>
    </row>
    <row r="245" spans="1:65" s="2" customFormat="1" ht="14.4" customHeight="1">
      <c r="A245" s="35"/>
      <c r="B245" s="36"/>
      <c r="C245" s="174" t="s">
        <v>462</v>
      </c>
      <c r="D245" s="174" t="s">
        <v>139</v>
      </c>
      <c r="E245" s="175" t="s">
        <v>463</v>
      </c>
      <c r="F245" s="176" t="s">
        <v>464</v>
      </c>
      <c r="G245" s="177" t="s">
        <v>157</v>
      </c>
      <c r="H245" s="178">
        <v>8.6199999999999992</v>
      </c>
      <c r="I245" s="179"/>
      <c r="J245" s="180">
        <f>ROUND(I245*H245,2)</f>
        <v>0</v>
      </c>
      <c r="K245" s="176" t="s">
        <v>143</v>
      </c>
      <c r="L245" s="40"/>
      <c r="M245" s="181" t="s">
        <v>19</v>
      </c>
      <c r="N245" s="182" t="s">
        <v>43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2.5000000000000001E-3</v>
      </c>
      <c r="T245" s="184">
        <f>S245*H245</f>
        <v>2.155E-2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236</v>
      </c>
      <c r="AT245" s="185" t="s">
        <v>139</v>
      </c>
      <c r="AU245" s="185" t="s">
        <v>82</v>
      </c>
      <c r="AY245" s="18" t="s">
        <v>136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80</v>
      </c>
      <c r="BK245" s="186">
        <f>ROUND(I245*H245,2)</f>
        <v>0</v>
      </c>
      <c r="BL245" s="18" t="s">
        <v>236</v>
      </c>
      <c r="BM245" s="185" t="s">
        <v>465</v>
      </c>
    </row>
    <row r="246" spans="1:65" s="2" customFormat="1" ht="10.199999999999999">
      <c r="A246" s="35"/>
      <c r="B246" s="36"/>
      <c r="C246" s="37"/>
      <c r="D246" s="187" t="s">
        <v>146</v>
      </c>
      <c r="E246" s="37"/>
      <c r="F246" s="188" t="s">
        <v>466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146</v>
      </c>
      <c r="AU246" s="18" t="s">
        <v>82</v>
      </c>
    </row>
    <row r="247" spans="1:65" s="2" customFormat="1" ht="14.4" customHeight="1">
      <c r="A247" s="35"/>
      <c r="B247" s="36"/>
      <c r="C247" s="174" t="s">
        <v>467</v>
      </c>
      <c r="D247" s="174" t="s">
        <v>139</v>
      </c>
      <c r="E247" s="175" t="s">
        <v>468</v>
      </c>
      <c r="F247" s="176" t="s">
        <v>469</v>
      </c>
      <c r="G247" s="177" t="s">
        <v>157</v>
      </c>
      <c r="H247" s="178">
        <v>166.99</v>
      </c>
      <c r="I247" s="179"/>
      <c r="J247" s="180">
        <f>ROUND(I247*H247,2)</f>
        <v>0</v>
      </c>
      <c r="K247" s="176" t="s">
        <v>143</v>
      </c>
      <c r="L247" s="40"/>
      <c r="M247" s="181" t="s">
        <v>19</v>
      </c>
      <c r="N247" s="182" t="s">
        <v>43</v>
      </c>
      <c r="O247" s="65"/>
      <c r="P247" s="183">
        <f>O247*H247</f>
        <v>0</v>
      </c>
      <c r="Q247" s="183">
        <v>2.9999999999999997E-4</v>
      </c>
      <c r="R247" s="183">
        <f>Q247*H247</f>
        <v>5.0096999999999996E-2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236</v>
      </c>
      <c r="AT247" s="185" t="s">
        <v>139</v>
      </c>
      <c r="AU247" s="185" t="s">
        <v>82</v>
      </c>
      <c r="AY247" s="18" t="s">
        <v>136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80</v>
      </c>
      <c r="BK247" s="186">
        <f>ROUND(I247*H247,2)</f>
        <v>0</v>
      </c>
      <c r="BL247" s="18" t="s">
        <v>236</v>
      </c>
      <c r="BM247" s="185" t="s">
        <v>470</v>
      </c>
    </row>
    <row r="248" spans="1:65" s="2" customFormat="1" ht="10.199999999999999">
      <c r="A248" s="35"/>
      <c r="B248" s="36"/>
      <c r="C248" s="37"/>
      <c r="D248" s="187" t="s">
        <v>146</v>
      </c>
      <c r="E248" s="37"/>
      <c r="F248" s="188" t="s">
        <v>471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146</v>
      </c>
      <c r="AU248" s="18" t="s">
        <v>82</v>
      </c>
    </row>
    <row r="249" spans="1:65" s="13" customFormat="1" ht="10.199999999999999">
      <c r="B249" s="192"/>
      <c r="C249" s="193"/>
      <c r="D249" s="194" t="s">
        <v>148</v>
      </c>
      <c r="E249" s="195" t="s">
        <v>19</v>
      </c>
      <c r="F249" s="196" t="s">
        <v>452</v>
      </c>
      <c r="G249" s="193"/>
      <c r="H249" s="197">
        <v>166.99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148</v>
      </c>
      <c r="AU249" s="203" t="s">
        <v>82</v>
      </c>
      <c r="AV249" s="13" t="s">
        <v>82</v>
      </c>
      <c r="AW249" s="13" t="s">
        <v>33</v>
      </c>
      <c r="AX249" s="13" t="s">
        <v>80</v>
      </c>
      <c r="AY249" s="203" t="s">
        <v>136</v>
      </c>
    </row>
    <row r="250" spans="1:65" s="2" customFormat="1" ht="14.4" customHeight="1">
      <c r="A250" s="35"/>
      <c r="B250" s="36"/>
      <c r="C250" s="226" t="s">
        <v>472</v>
      </c>
      <c r="D250" s="226" t="s">
        <v>473</v>
      </c>
      <c r="E250" s="227" t="s">
        <v>474</v>
      </c>
      <c r="F250" s="228" t="s">
        <v>475</v>
      </c>
      <c r="G250" s="229" t="s">
        <v>157</v>
      </c>
      <c r="H250" s="230">
        <v>175.34</v>
      </c>
      <c r="I250" s="231"/>
      <c r="J250" s="232">
        <f>ROUND(I250*H250,2)</f>
        <v>0</v>
      </c>
      <c r="K250" s="228" t="s">
        <v>143</v>
      </c>
      <c r="L250" s="233"/>
      <c r="M250" s="234" t="s">
        <v>19</v>
      </c>
      <c r="N250" s="235" t="s">
        <v>43</v>
      </c>
      <c r="O250" s="65"/>
      <c r="P250" s="183">
        <f>O250*H250</f>
        <v>0</v>
      </c>
      <c r="Q250" s="183">
        <v>2.8300000000000001E-3</v>
      </c>
      <c r="R250" s="183">
        <f>Q250*H250</f>
        <v>0.49621219999999999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331</v>
      </c>
      <c r="AT250" s="185" t="s">
        <v>473</v>
      </c>
      <c r="AU250" s="185" t="s">
        <v>82</v>
      </c>
      <c r="AY250" s="18" t="s">
        <v>136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80</v>
      </c>
      <c r="BK250" s="186">
        <f>ROUND(I250*H250,2)</f>
        <v>0</v>
      </c>
      <c r="BL250" s="18" t="s">
        <v>236</v>
      </c>
      <c r="BM250" s="185" t="s">
        <v>476</v>
      </c>
    </row>
    <row r="251" spans="1:65" s="13" customFormat="1" ht="10.199999999999999">
      <c r="B251" s="192"/>
      <c r="C251" s="193"/>
      <c r="D251" s="194" t="s">
        <v>148</v>
      </c>
      <c r="E251" s="195" t="s">
        <v>19</v>
      </c>
      <c r="F251" s="196" t="s">
        <v>477</v>
      </c>
      <c r="G251" s="193"/>
      <c r="H251" s="197">
        <v>166.99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148</v>
      </c>
      <c r="AU251" s="203" t="s">
        <v>82</v>
      </c>
      <c r="AV251" s="13" t="s">
        <v>82</v>
      </c>
      <c r="AW251" s="13" t="s">
        <v>33</v>
      </c>
      <c r="AX251" s="13" t="s">
        <v>80</v>
      </c>
      <c r="AY251" s="203" t="s">
        <v>136</v>
      </c>
    </row>
    <row r="252" spans="1:65" s="13" customFormat="1" ht="10.199999999999999">
      <c r="B252" s="192"/>
      <c r="C252" s="193"/>
      <c r="D252" s="194" t="s">
        <v>148</v>
      </c>
      <c r="E252" s="193"/>
      <c r="F252" s="196" t="s">
        <v>478</v>
      </c>
      <c r="G252" s="193"/>
      <c r="H252" s="197">
        <v>175.34</v>
      </c>
      <c r="I252" s="198"/>
      <c r="J252" s="193"/>
      <c r="K252" s="193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148</v>
      </c>
      <c r="AU252" s="203" t="s">
        <v>82</v>
      </c>
      <c r="AV252" s="13" t="s">
        <v>82</v>
      </c>
      <c r="AW252" s="13" t="s">
        <v>4</v>
      </c>
      <c r="AX252" s="13" t="s">
        <v>80</v>
      </c>
      <c r="AY252" s="203" t="s">
        <v>136</v>
      </c>
    </row>
    <row r="253" spans="1:65" s="2" customFormat="1" ht="14.4" customHeight="1">
      <c r="A253" s="35"/>
      <c r="B253" s="36"/>
      <c r="C253" s="174" t="s">
        <v>479</v>
      </c>
      <c r="D253" s="174" t="s">
        <v>139</v>
      </c>
      <c r="E253" s="175" t="s">
        <v>480</v>
      </c>
      <c r="F253" s="176" t="s">
        <v>481</v>
      </c>
      <c r="G253" s="177" t="s">
        <v>163</v>
      </c>
      <c r="H253" s="178">
        <v>12.6</v>
      </c>
      <c r="I253" s="179"/>
      <c r="J253" s="180">
        <f>ROUND(I253*H253,2)</f>
        <v>0</v>
      </c>
      <c r="K253" s="176" t="s">
        <v>143</v>
      </c>
      <c r="L253" s="40"/>
      <c r="M253" s="181" t="s">
        <v>19</v>
      </c>
      <c r="N253" s="182" t="s">
        <v>43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2.9999999999999997E-4</v>
      </c>
      <c r="T253" s="184">
        <f>S253*H253</f>
        <v>3.7799999999999995E-3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236</v>
      </c>
      <c r="AT253" s="185" t="s">
        <v>139</v>
      </c>
      <c r="AU253" s="185" t="s">
        <v>82</v>
      </c>
      <c r="AY253" s="18" t="s">
        <v>136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80</v>
      </c>
      <c r="BK253" s="186">
        <f>ROUND(I253*H253,2)</f>
        <v>0</v>
      </c>
      <c r="BL253" s="18" t="s">
        <v>236</v>
      </c>
      <c r="BM253" s="185" t="s">
        <v>482</v>
      </c>
    </row>
    <row r="254" spans="1:65" s="2" customFormat="1" ht="10.199999999999999">
      <c r="A254" s="35"/>
      <c r="B254" s="36"/>
      <c r="C254" s="37"/>
      <c r="D254" s="187" t="s">
        <v>146</v>
      </c>
      <c r="E254" s="37"/>
      <c r="F254" s="188" t="s">
        <v>483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146</v>
      </c>
      <c r="AU254" s="18" t="s">
        <v>82</v>
      </c>
    </row>
    <row r="255" spans="1:65" s="2" customFormat="1" ht="14.4" customHeight="1">
      <c r="A255" s="35"/>
      <c r="B255" s="36"/>
      <c r="C255" s="174" t="s">
        <v>484</v>
      </c>
      <c r="D255" s="174" t="s">
        <v>139</v>
      </c>
      <c r="E255" s="175" t="s">
        <v>485</v>
      </c>
      <c r="F255" s="176" t="s">
        <v>486</v>
      </c>
      <c r="G255" s="177" t="s">
        <v>163</v>
      </c>
      <c r="H255" s="178">
        <v>110.32</v>
      </c>
      <c r="I255" s="179"/>
      <c r="J255" s="180">
        <f>ROUND(I255*H255,2)</f>
        <v>0</v>
      </c>
      <c r="K255" s="176" t="s">
        <v>143</v>
      </c>
      <c r="L255" s="40"/>
      <c r="M255" s="181" t="s">
        <v>19</v>
      </c>
      <c r="N255" s="182" t="s">
        <v>43</v>
      </c>
      <c r="O255" s="65"/>
      <c r="P255" s="183">
        <f>O255*H255</f>
        <v>0</v>
      </c>
      <c r="Q255" s="183">
        <v>1.0000000000000001E-5</v>
      </c>
      <c r="R255" s="183">
        <f>Q255*H255</f>
        <v>1.1031999999999999E-3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236</v>
      </c>
      <c r="AT255" s="185" t="s">
        <v>139</v>
      </c>
      <c r="AU255" s="185" t="s">
        <v>82</v>
      </c>
      <c r="AY255" s="18" t="s">
        <v>136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80</v>
      </c>
      <c r="BK255" s="186">
        <f>ROUND(I255*H255,2)</f>
        <v>0</v>
      </c>
      <c r="BL255" s="18" t="s">
        <v>236</v>
      </c>
      <c r="BM255" s="185" t="s">
        <v>487</v>
      </c>
    </row>
    <row r="256" spans="1:65" s="2" customFormat="1" ht="10.199999999999999">
      <c r="A256" s="35"/>
      <c r="B256" s="36"/>
      <c r="C256" s="37"/>
      <c r="D256" s="187" t="s">
        <v>146</v>
      </c>
      <c r="E256" s="37"/>
      <c r="F256" s="188" t="s">
        <v>488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146</v>
      </c>
      <c r="AU256" s="18" t="s">
        <v>82</v>
      </c>
    </row>
    <row r="257" spans="1:65" s="13" customFormat="1" ht="10.199999999999999">
      <c r="B257" s="192"/>
      <c r="C257" s="193"/>
      <c r="D257" s="194" t="s">
        <v>148</v>
      </c>
      <c r="E257" s="195" t="s">
        <v>19</v>
      </c>
      <c r="F257" s="196" t="s">
        <v>489</v>
      </c>
      <c r="G257" s="193"/>
      <c r="H257" s="197">
        <v>110.32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148</v>
      </c>
      <c r="AU257" s="203" t="s">
        <v>82</v>
      </c>
      <c r="AV257" s="13" t="s">
        <v>82</v>
      </c>
      <c r="AW257" s="13" t="s">
        <v>33</v>
      </c>
      <c r="AX257" s="13" t="s">
        <v>80</v>
      </c>
      <c r="AY257" s="203" t="s">
        <v>136</v>
      </c>
    </row>
    <row r="258" spans="1:65" s="2" customFormat="1" ht="14.4" customHeight="1">
      <c r="A258" s="35"/>
      <c r="B258" s="36"/>
      <c r="C258" s="226" t="s">
        <v>490</v>
      </c>
      <c r="D258" s="226" t="s">
        <v>473</v>
      </c>
      <c r="E258" s="227" t="s">
        <v>491</v>
      </c>
      <c r="F258" s="228" t="s">
        <v>492</v>
      </c>
      <c r="G258" s="229" t="s">
        <v>163</v>
      </c>
      <c r="H258" s="230">
        <v>113.63</v>
      </c>
      <c r="I258" s="231"/>
      <c r="J258" s="232">
        <f>ROUND(I258*H258,2)</f>
        <v>0</v>
      </c>
      <c r="K258" s="228" t="s">
        <v>143</v>
      </c>
      <c r="L258" s="233"/>
      <c r="M258" s="234" t="s">
        <v>19</v>
      </c>
      <c r="N258" s="235" t="s">
        <v>43</v>
      </c>
      <c r="O258" s="65"/>
      <c r="P258" s="183">
        <f>O258*H258</f>
        <v>0</v>
      </c>
      <c r="Q258" s="183">
        <v>3.5E-4</v>
      </c>
      <c r="R258" s="183">
        <f>Q258*H258</f>
        <v>3.97705E-2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331</v>
      </c>
      <c r="AT258" s="185" t="s">
        <v>473</v>
      </c>
      <c r="AU258" s="185" t="s">
        <v>82</v>
      </c>
      <c r="AY258" s="18" t="s">
        <v>136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80</v>
      </c>
      <c r="BK258" s="186">
        <f>ROUND(I258*H258,2)</f>
        <v>0</v>
      </c>
      <c r="BL258" s="18" t="s">
        <v>236</v>
      </c>
      <c r="BM258" s="185" t="s">
        <v>493</v>
      </c>
    </row>
    <row r="259" spans="1:65" s="13" customFormat="1" ht="10.199999999999999">
      <c r="B259" s="192"/>
      <c r="C259" s="193"/>
      <c r="D259" s="194" t="s">
        <v>148</v>
      </c>
      <c r="E259" s="195" t="s">
        <v>19</v>
      </c>
      <c r="F259" s="196" t="s">
        <v>489</v>
      </c>
      <c r="G259" s="193"/>
      <c r="H259" s="197">
        <v>110.32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148</v>
      </c>
      <c r="AU259" s="203" t="s">
        <v>82</v>
      </c>
      <c r="AV259" s="13" t="s">
        <v>82</v>
      </c>
      <c r="AW259" s="13" t="s">
        <v>33</v>
      </c>
      <c r="AX259" s="13" t="s">
        <v>80</v>
      </c>
      <c r="AY259" s="203" t="s">
        <v>136</v>
      </c>
    </row>
    <row r="260" spans="1:65" s="13" customFormat="1" ht="10.199999999999999">
      <c r="B260" s="192"/>
      <c r="C260" s="193"/>
      <c r="D260" s="194" t="s">
        <v>148</v>
      </c>
      <c r="E260" s="193"/>
      <c r="F260" s="196" t="s">
        <v>494</v>
      </c>
      <c r="G260" s="193"/>
      <c r="H260" s="197">
        <v>113.63</v>
      </c>
      <c r="I260" s="198"/>
      <c r="J260" s="193"/>
      <c r="K260" s="193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148</v>
      </c>
      <c r="AU260" s="203" t="s">
        <v>82</v>
      </c>
      <c r="AV260" s="13" t="s">
        <v>82</v>
      </c>
      <c r="AW260" s="13" t="s">
        <v>4</v>
      </c>
      <c r="AX260" s="13" t="s">
        <v>80</v>
      </c>
      <c r="AY260" s="203" t="s">
        <v>136</v>
      </c>
    </row>
    <row r="261" spans="1:65" s="2" customFormat="1" ht="14.4" customHeight="1">
      <c r="A261" s="35"/>
      <c r="B261" s="36"/>
      <c r="C261" s="174" t="s">
        <v>495</v>
      </c>
      <c r="D261" s="174" t="s">
        <v>139</v>
      </c>
      <c r="E261" s="175" t="s">
        <v>496</v>
      </c>
      <c r="F261" s="176" t="s">
        <v>497</v>
      </c>
      <c r="G261" s="177" t="s">
        <v>163</v>
      </c>
      <c r="H261" s="178">
        <v>1.7</v>
      </c>
      <c r="I261" s="179"/>
      <c r="J261" s="180">
        <f>ROUND(I261*H261,2)</f>
        <v>0</v>
      </c>
      <c r="K261" s="176" t="s">
        <v>143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236</v>
      </c>
      <c r="AT261" s="185" t="s">
        <v>139</v>
      </c>
      <c r="AU261" s="185" t="s">
        <v>82</v>
      </c>
      <c r="AY261" s="18" t="s">
        <v>136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80</v>
      </c>
      <c r="BK261" s="186">
        <f>ROUND(I261*H261,2)</f>
        <v>0</v>
      </c>
      <c r="BL261" s="18" t="s">
        <v>236</v>
      </c>
      <c r="BM261" s="185" t="s">
        <v>498</v>
      </c>
    </row>
    <row r="262" spans="1:65" s="2" customFormat="1" ht="10.199999999999999">
      <c r="A262" s="35"/>
      <c r="B262" s="36"/>
      <c r="C262" s="37"/>
      <c r="D262" s="187" t="s">
        <v>146</v>
      </c>
      <c r="E262" s="37"/>
      <c r="F262" s="188" t="s">
        <v>499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146</v>
      </c>
      <c r="AU262" s="18" t="s">
        <v>82</v>
      </c>
    </row>
    <row r="263" spans="1:65" s="13" customFormat="1" ht="10.199999999999999">
      <c r="B263" s="192"/>
      <c r="C263" s="193"/>
      <c r="D263" s="194" t="s">
        <v>148</v>
      </c>
      <c r="E263" s="195" t="s">
        <v>19</v>
      </c>
      <c r="F263" s="196" t="s">
        <v>500</v>
      </c>
      <c r="G263" s="193"/>
      <c r="H263" s="197">
        <v>1.7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148</v>
      </c>
      <c r="AU263" s="203" t="s">
        <v>82</v>
      </c>
      <c r="AV263" s="13" t="s">
        <v>82</v>
      </c>
      <c r="AW263" s="13" t="s">
        <v>33</v>
      </c>
      <c r="AX263" s="13" t="s">
        <v>80</v>
      </c>
      <c r="AY263" s="203" t="s">
        <v>136</v>
      </c>
    </row>
    <row r="264" spans="1:65" s="2" customFormat="1" ht="14.4" customHeight="1">
      <c r="A264" s="35"/>
      <c r="B264" s="36"/>
      <c r="C264" s="226" t="s">
        <v>501</v>
      </c>
      <c r="D264" s="226" t="s">
        <v>473</v>
      </c>
      <c r="E264" s="227" t="s">
        <v>502</v>
      </c>
      <c r="F264" s="228" t="s">
        <v>503</v>
      </c>
      <c r="G264" s="229" t="s">
        <v>163</v>
      </c>
      <c r="H264" s="230">
        <v>1.7</v>
      </c>
      <c r="I264" s="231"/>
      <c r="J264" s="232">
        <f>ROUND(I264*H264,2)</f>
        <v>0</v>
      </c>
      <c r="K264" s="228" t="s">
        <v>143</v>
      </c>
      <c r="L264" s="233"/>
      <c r="M264" s="234" t="s">
        <v>19</v>
      </c>
      <c r="N264" s="235" t="s">
        <v>43</v>
      </c>
      <c r="O264" s="65"/>
      <c r="P264" s="183">
        <f>O264*H264</f>
        <v>0</v>
      </c>
      <c r="Q264" s="183">
        <v>1.6000000000000001E-4</v>
      </c>
      <c r="R264" s="183">
        <f>Q264*H264</f>
        <v>2.72E-4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331</v>
      </c>
      <c r="AT264" s="185" t="s">
        <v>473</v>
      </c>
      <c r="AU264" s="185" t="s">
        <v>82</v>
      </c>
      <c r="AY264" s="18" t="s">
        <v>136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80</v>
      </c>
      <c r="BK264" s="186">
        <f>ROUND(I264*H264,2)</f>
        <v>0</v>
      </c>
      <c r="BL264" s="18" t="s">
        <v>236</v>
      </c>
      <c r="BM264" s="185" t="s">
        <v>504</v>
      </c>
    </row>
    <row r="265" spans="1:65" s="13" customFormat="1" ht="10.199999999999999">
      <c r="B265" s="192"/>
      <c r="C265" s="193"/>
      <c r="D265" s="194" t="s">
        <v>148</v>
      </c>
      <c r="E265" s="195" t="s">
        <v>19</v>
      </c>
      <c r="F265" s="196" t="s">
        <v>505</v>
      </c>
      <c r="G265" s="193"/>
      <c r="H265" s="197">
        <v>1.7</v>
      </c>
      <c r="I265" s="198"/>
      <c r="J265" s="193"/>
      <c r="K265" s="193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148</v>
      </c>
      <c r="AU265" s="203" t="s">
        <v>82</v>
      </c>
      <c r="AV265" s="13" t="s">
        <v>82</v>
      </c>
      <c r="AW265" s="13" t="s">
        <v>33</v>
      </c>
      <c r="AX265" s="13" t="s">
        <v>80</v>
      </c>
      <c r="AY265" s="203" t="s">
        <v>136</v>
      </c>
    </row>
    <row r="266" spans="1:65" s="2" customFormat="1" ht="22.2" customHeight="1">
      <c r="A266" s="35"/>
      <c r="B266" s="36"/>
      <c r="C266" s="174" t="s">
        <v>506</v>
      </c>
      <c r="D266" s="174" t="s">
        <v>139</v>
      </c>
      <c r="E266" s="175" t="s">
        <v>507</v>
      </c>
      <c r="F266" s="176" t="s">
        <v>508</v>
      </c>
      <c r="G266" s="177" t="s">
        <v>349</v>
      </c>
      <c r="H266" s="225"/>
      <c r="I266" s="179"/>
      <c r="J266" s="180">
        <f>ROUND(I266*H266,2)</f>
        <v>0</v>
      </c>
      <c r="K266" s="176" t="s">
        <v>143</v>
      </c>
      <c r="L266" s="40"/>
      <c r="M266" s="181" t="s">
        <v>19</v>
      </c>
      <c r="N266" s="182" t="s">
        <v>43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236</v>
      </c>
      <c r="AT266" s="185" t="s">
        <v>139</v>
      </c>
      <c r="AU266" s="185" t="s">
        <v>82</v>
      </c>
      <c r="AY266" s="18" t="s">
        <v>136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80</v>
      </c>
      <c r="BK266" s="186">
        <f>ROUND(I266*H266,2)</f>
        <v>0</v>
      </c>
      <c r="BL266" s="18" t="s">
        <v>236</v>
      </c>
      <c r="BM266" s="185" t="s">
        <v>509</v>
      </c>
    </row>
    <row r="267" spans="1:65" s="2" customFormat="1" ht="10.199999999999999">
      <c r="A267" s="35"/>
      <c r="B267" s="36"/>
      <c r="C267" s="37"/>
      <c r="D267" s="187" t="s">
        <v>146</v>
      </c>
      <c r="E267" s="37"/>
      <c r="F267" s="188" t="s">
        <v>510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146</v>
      </c>
      <c r="AU267" s="18" t="s">
        <v>82</v>
      </c>
    </row>
    <row r="268" spans="1:65" s="12" customFormat="1" ht="22.8" customHeight="1">
      <c r="B268" s="158"/>
      <c r="C268" s="159"/>
      <c r="D268" s="160" t="s">
        <v>71</v>
      </c>
      <c r="E268" s="172" t="s">
        <v>511</v>
      </c>
      <c r="F268" s="172" t="s">
        <v>512</v>
      </c>
      <c r="G268" s="159"/>
      <c r="H268" s="159"/>
      <c r="I268" s="162"/>
      <c r="J268" s="173">
        <f>BK268</f>
        <v>0</v>
      </c>
      <c r="K268" s="159"/>
      <c r="L268" s="164"/>
      <c r="M268" s="165"/>
      <c r="N268" s="166"/>
      <c r="O268" s="166"/>
      <c r="P268" s="167">
        <f>SUM(P269:P284)</f>
        <v>0</v>
      </c>
      <c r="Q268" s="166"/>
      <c r="R268" s="167">
        <f>SUM(R269:R284)</f>
        <v>0.22184419999999999</v>
      </c>
      <c r="S268" s="166"/>
      <c r="T268" s="168">
        <f>SUM(T269:T284)</f>
        <v>0</v>
      </c>
      <c r="AR268" s="169" t="s">
        <v>82</v>
      </c>
      <c r="AT268" s="170" t="s">
        <v>71</v>
      </c>
      <c r="AU268" s="170" t="s">
        <v>80</v>
      </c>
      <c r="AY268" s="169" t="s">
        <v>136</v>
      </c>
      <c r="BK268" s="171">
        <f>SUM(BK269:BK284)</f>
        <v>0</v>
      </c>
    </row>
    <row r="269" spans="1:65" s="2" customFormat="1" ht="14.4" customHeight="1">
      <c r="A269" s="35"/>
      <c r="B269" s="36"/>
      <c r="C269" s="174" t="s">
        <v>513</v>
      </c>
      <c r="D269" s="174" t="s">
        <v>139</v>
      </c>
      <c r="E269" s="175" t="s">
        <v>514</v>
      </c>
      <c r="F269" s="176" t="s">
        <v>515</v>
      </c>
      <c r="G269" s="177" t="s">
        <v>157</v>
      </c>
      <c r="H269" s="178">
        <v>10.6</v>
      </c>
      <c r="I269" s="179"/>
      <c r="J269" s="180">
        <f>ROUND(I269*H269,2)</f>
        <v>0</v>
      </c>
      <c r="K269" s="176" t="s">
        <v>143</v>
      </c>
      <c r="L269" s="40"/>
      <c r="M269" s="181" t="s">
        <v>19</v>
      </c>
      <c r="N269" s="182" t="s">
        <v>43</v>
      </c>
      <c r="O269" s="65"/>
      <c r="P269" s="183">
        <f>O269*H269</f>
        <v>0</v>
      </c>
      <c r="Q269" s="183">
        <v>2.9999999999999997E-4</v>
      </c>
      <c r="R269" s="183">
        <f>Q269*H269</f>
        <v>3.1799999999999997E-3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236</v>
      </c>
      <c r="AT269" s="185" t="s">
        <v>139</v>
      </c>
      <c r="AU269" s="185" t="s">
        <v>82</v>
      </c>
      <c r="AY269" s="18" t="s">
        <v>136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80</v>
      </c>
      <c r="BK269" s="186">
        <f>ROUND(I269*H269,2)</f>
        <v>0</v>
      </c>
      <c r="BL269" s="18" t="s">
        <v>236</v>
      </c>
      <c r="BM269" s="185" t="s">
        <v>516</v>
      </c>
    </row>
    <row r="270" spans="1:65" s="2" customFormat="1" ht="10.199999999999999">
      <c r="A270" s="35"/>
      <c r="B270" s="36"/>
      <c r="C270" s="37"/>
      <c r="D270" s="187" t="s">
        <v>146</v>
      </c>
      <c r="E270" s="37"/>
      <c r="F270" s="188" t="s">
        <v>517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146</v>
      </c>
      <c r="AU270" s="18" t="s">
        <v>82</v>
      </c>
    </row>
    <row r="271" spans="1:65" s="2" customFormat="1" ht="22.2" customHeight="1">
      <c r="A271" s="35"/>
      <c r="B271" s="36"/>
      <c r="C271" s="174" t="s">
        <v>518</v>
      </c>
      <c r="D271" s="174" t="s">
        <v>139</v>
      </c>
      <c r="E271" s="175" t="s">
        <v>519</v>
      </c>
      <c r="F271" s="176" t="s">
        <v>520</v>
      </c>
      <c r="G271" s="177" t="s">
        <v>157</v>
      </c>
      <c r="H271" s="178">
        <v>10.6</v>
      </c>
      <c r="I271" s="179"/>
      <c r="J271" s="180">
        <f>ROUND(I271*H271,2)</f>
        <v>0</v>
      </c>
      <c r="K271" s="176" t="s">
        <v>143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6.0499999999999998E-3</v>
      </c>
      <c r="R271" s="183">
        <f>Q271*H271</f>
        <v>6.4129999999999993E-2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236</v>
      </c>
      <c r="AT271" s="185" t="s">
        <v>139</v>
      </c>
      <c r="AU271" s="185" t="s">
        <v>82</v>
      </c>
      <c r="AY271" s="18" t="s">
        <v>136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80</v>
      </c>
      <c r="BK271" s="186">
        <f>ROUND(I271*H271,2)</f>
        <v>0</v>
      </c>
      <c r="BL271" s="18" t="s">
        <v>236</v>
      </c>
      <c r="BM271" s="185" t="s">
        <v>521</v>
      </c>
    </row>
    <row r="272" spans="1:65" s="2" customFormat="1" ht="10.199999999999999">
      <c r="A272" s="35"/>
      <c r="B272" s="36"/>
      <c r="C272" s="37"/>
      <c r="D272" s="187" t="s">
        <v>146</v>
      </c>
      <c r="E272" s="37"/>
      <c r="F272" s="188" t="s">
        <v>522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146</v>
      </c>
      <c r="AU272" s="18" t="s">
        <v>82</v>
      </c>
    </row>
    <row r="273" spans="1:65" s="13" customFormat="1" ht="10.199999999999999">
      <c r="B273" s="192"/>
      <c r="C273" s="193"/>
      <c r="D273" s="194" t="s">
        <v>148</v>
      </c>
      <c r="E273" s="195" t="s">
        <v>19</v>
      </c>
      <c r="F273" s="196" t="s">
        <v>523</v>
      </c>
      <c r="G273" s="193"/>
      <c r="H273" s="197">
        <v>10.6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148</v>
      </c>
      <c r="AU273" s="203" t="s">
        <v>82</v>
      </c>
      <c r="AV273" s="13" t="s">
        <v>82</v>
      </c>
      <c r="AW273" s="13" t="s">
        <v>33</v>
      </c>
      <c r="AX273" s="13" t="s">
        <v>80</v>
      </c>
      <c r="AY273" s="203" t="s">
        <v>136</v>
      </c>
    </row>
    <row r="274" spans="1:65" s="2" customFormat="1" ht="14.4" customHeight="1">
      <c r="A274" s="35"/>
      <c r="B274" s="36"/>
      <c r="C274" s="226" t="s">
        <v>524</v>
      </c>
      <c r="D274" s="226" t="s">
        <v>473</v>
      </c>
      <c r="E274" s="227" t="s">
        <v>525</v>
      </c>
      <c r="F274" s="228" t="s">
        <v>526</v>
      </c>
      <c r="G274" s="229" t="s">
        <v>157</v>
      </c>
      <c r="H274" s="230">
        <v>11.448</v>
      </c>
      <c r="I274" s="231"/>
      <c r="J274" s="232">
        <f>ROUND(I274*H274,2)</f>
        <v>0</v>
      </c>
      <c r="K274" s="228" t="s">
        <v>143</v>
      </c>
      <c r="L274" s="233"/>
      <c r="M274" s="234" t="s">
        <v>19</v>
      </c>
      <c r="N274" s="235" t="s">
        <v>43</v>
      </c>
      <c r="O274" s="65"/>
      <c r="P274" s="183">
        <f>O274*H274</f>
        <v>0</v>
      </c>
      <c r="Q274" s="183">
        <v>1.29E-2</v>
      </c>
      <c r="R274" s="183">
        <f>Q274*H274</f>
        <v>0.14767920000000001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331</v>
      </c>
      <c r="AT274" s="185" t="s">
        <v>473</v>
      </c>
      <c r="AU274" s="185" t="s">
        <v>82</v>
      </c>
      <c r="AY274" s="18" t="s">
        <v>136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80</v>
      </c>
      <c r="BK274" s="186">
        <f>ROUND(I274*H274,2)</f>
        <v>0</v>
      </c>
      <c r="BL274" s="18" t="s">
        <v>236</v>
      </c>
      <c r="BM274" s="185" t="s">
        <v>527</v>
      </c>
    </row>
    <row r="275" spans="1:65" s="13" customFormat="1" ht="10.199999999999999">
      <c r="B275" s="192"/>
      <c r="C275" s="193"/>
      <c r="D275" s="194" t="s">
        <v>148</v>
      </c>
      <c r="E275" s="195" t="s">
        <v>19</v>
      </c>
      <c r="F275" s="196" t="s">
        <v>528</v>
      </c>
      <c r="G275" s="193"/>
      <c r="H275" s="197">
        <v>10.6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148</v>
      </c>
      <c r="AU275" s="203" t="s">
        <v>82</v>
      </c>
      <c r="AV275" s="13" t="s">
        <v>82</v>
      </c>
      <c r="AW275" s="13" t="s">
        <v>33</v>
      </c>
      <c r="AX275" s="13" t="s">
        <v>80</v>
      </c>
      <c r="AY275" s="203" t="s">
        <v>136</v>
      </c>
    </row>
    <row r="276" spans="1:65" s="13" customFormat="1" ht="10.199999999999999">
      <c r="B276" s="192"/>
      <c r="C276" s="193"/>
      <c r="D276" s="194" t="s">
        <v>148</v>
      </c>
      <c r="E276" s="193"/>
      <c r="F276" s="196" t="s">
        <v>529</v>
      </c>
      <c r="G276" s="193"/>
      <c r="H276" s="197">
        <v>11.448</v>
      </c>
      <c r="I276" s="198"/>
      <c r="J276" s="193"/>
      <c r="K276" s="193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148</v>
      </c>
      <c r="AU276" s="203" t="s">
        <v>82</v>
      </c>
      <c r="AV276" s="13" t="s">
        <v>82</v>
      </c>
      <c r="AW276" s="13" t="s">
        <v>4</v>
      </c>
      <c r="AX276" s="13" t="s">
        <v>80</v>
      </c>
      <c r="AY276" s="203" t="s">
        <v>136</v>
      </c>
    </row>
    <row r="277" spans="1:65" s="2" customFormat="1" ht="14.4" customHeight="1">
      <c r="A277" s="35"/>
      <c r="B277" s="36"/>
      <c r="C277" s="174" t="s">
        <v>530</v>
      </c>
      <c r="D277" s="174" t="s">
        <v>139</v>
      </c>
      <c r="E277" s="175" t="s">
        <v>531</v>
      </c>
      <c r="F277" s="176" t="s">
        <v>532</v>
      </c>
      <c r="G277" s="177" t="s">
        <v>163</v>
      </c>
      <c r="H277" s="178">
        <v>6.1</v>
      </c>
      <c r="I277" s="179"/>
      <c r="J277" s="180">
        <f>ROUND(I277*H277,2)</f>
        <v>0</v>
      </c>
      <c r="K277" s="176" t="s">
        <v>143</v>
      </c>
      <c r="L277" s="40"/>
      <c r="M277" s="181" t="s">
        <v>19</v>
      </c>
      <c r="N277" s="182" t="s">
        <v>43</v>
      </c>
      <c r="O277" s="65"/>
      <c r="P277" s="183">
        <f>O277*H277</f>
        <v>0</v>
      </c>
      <c r="Q277" s="183">
        <v>5.5000000000000003E-4</v>
      </c>
      <c r="R277" s="183">
        <f>Q277*H277</f>
        <v>3.3549999999999999E-3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236</v>
      </c>
      <c r="AT277" s="185" t="s">
        <v>139</v>
      </c>
      <c r="AU277" s="185" t="s">
        <v>82</v>
      </c>
      <c r="AY277" s="18" t="s">
        <v>136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80</v>
      </c>
      <c r="BK277" s="186">
        <f>ROUND(I277*H277,2)</f>
        <v>0</v>
      </c>
      <c r="BL277" s="18" t="s">
        <v>236</v>
      </c>
      <c r="BM277" s="185" t="s">
        <v>533</v>
      </c>
    </row>
    <row r="278" spans="1:65" s="2" customFormat="1" ht="10.199999999999999">
      <c r="A278" s="35"/>
      <c r="B278" s="36"/>
      <c r="C278" s="37"/>
      <c r="D278" s="187" t="s">
        <v>146</v>
      </c>
      <c r="E278" s="37"/>
      <c r="F278" s="188" t="s">
        <v>534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146</v>
      </c>
      <c r="AU278" s="18" t="s">
        <v>82</v>
      </c>
    </row>
    <row r="279" spans="1:65" s="13" customFormat="1" ht="10.199999999999999">
      <c r="B279" s="192"/>
      <c r="C279" s="193"/>
      <c r="D279" s="194" t="s">
        <v>148</v>
      </c>
      <c r="E279" s="195" t="s">
        <v>19</v>
      </c>
      <c r="F279" s="196" t="s">
        <v>535</v>
      </c>
      <c r="G279" s="193"/>
      <c r="H279" s="197">
        <v>6.1</v>
      </c>
      <c r="I279" s="198"/>
      <c r="J279" s="193"/>
      <c r="K279" s="193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148</v>
      </c>
      <c r="AU279" s="203" t="s">
        <v>82</v>
      </c>
      <c r="AV279" s="13" t="s">
        <v>82</v>
      </c>
      <c r="AW279" s="13" t="s">
        <v>33</v>
      </c>
      <c r="AX279" s="13" t="s">
        <v>80</v>
      </c>
      <c r="AY279" s="203" t="s">
        <v>136</v>
      </c>
    </row>
    <row r="280" spans="1:65" s="2" customFormat="1" ht="14.4" customHeight="1">
      <c r="A280" s="35"/>
      <c r="B280" s="36"/>
      <c r="C280" s="174" t="s">
        <v>536</v>
      </c>
      <c r="D280" s="174" t="s">
        <v>139</v>
      </c>
      <c r="E280" s="175" t="s">
        <v>537</v>
      </c>
      <c r="F280" s="176" t="s">
        <v>538</v>
      </c>
      <c r="G280" s="177" t="s">
        <v>163</v>
      </c>
      <c r="H280" s="178">
        <v>7</v>
      </c>
      <c r="I280" s="179"/>
      <c r="J280" s="180">
        <f>ROUND(I280*H280,2)</f>
        <v>0</v>
      </c>
      <c r="K280" s="176" t="s">
        <v>143</v>
      </c>
      <c r="L280" s="40"/>
      <c r="M280" s="181" t="s">
        <v>19</v>
      </c>
      <c r="N280" s="182" t="s">
        <v>43</v>
      </c>
      <c r="O280" s="65"/>
      <c r="P280" s="183">
        <f>O280*H280</f>
        <v>0</v>
      </c>
      <c r="Q280" s="183">
        <v>5.0000000000000001E-4</v>
      </c>
      <c r="R280" s="183">
        <f>Q280*H280</f>
        <v>3.5000000000000001E-3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236</v>
      </c>
      <c r="AT280" s="185" t="s">
        <v>139</v>
      </c>
      <c r="AU280" s="185" t="s">
        <v>82</v>
      </c>
      <c r="AY280" s="18" t="s">
        <v>136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80</v>
      </c>
      <c r="BK280" s="186">
        <f>ROUND(I280*H280,2)</f>
        <v>0</v>
      </c>
      <c r="BL280" s="18" t="s">
        <v>236</v>
      </c>
      <c r="BM280" s="185" t="s">
        <v>539</v>
      </c>
    </row>
    <row r="281" spans="1:65" s="2" customFormat="1" ht="10.199999999999999">
      <c r="A281" s="35"/>
      <c r="B281" s="36"/>
      <c r="C281" s="37"/>
      <c r="D281" s="187" t="s">
        <v>146</v>
      </c>
      <c r="E281" s="37"/>
      <c r="F281" s="188" t="s">
        <v>540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146</v>
      </c>
      <c r="AU281" s="18" t="s">
        <v>82</v>
      </c>
    </row>
    <row r="282" spans="1:65" s="13" customFormat="1" ht="10.199999999999999">
      <c r="B282" s="192"/>
      <c r="C282" s="193"/>
      <c r="D282" s="194" t="s">
        <v>148</v>
      </c>
      <c r="E282" s="195" t="s">
        <v>19</v>
      </c>
      <c r="F282" s="196" t="s">
        <v>541</v>
      </c>
      <c r="G282" s="193"/>
      <c r="H282" s="197">
        <v>7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148</v>
      </c>
      <c r="AU282" s="203" t="s">
        <v>82</v>
      </c>
      <c r="AV282" s="13" t="s">
        <v>82</v>
      </c>
      <c r="AW282" s="13" t="s">
        <v>33</v>
      </c>
      <c r="AX282" s="13" t="s">
        <v>80</v>
      </c>
      <c r="AY282" s="203" t="s">
        <v>136</v>
      </c>
    </row>
    <row r="283" spans="1:65" s="2" customFormat="1" ht="22.2" customHeight="1">
      <c r="A283" s="35"/>
      <c r="B283" s="36"/>
      <c r="C283" s="174" t="s">
        <v>542</v>
      </c>
      <c r="D283" s="174" t="s">
        <v>139</v>
      </c>
      <c r="E283" s="175" t="s">
        <v>543</v>
      </c>
      <c r="F283" s="176" t="s">
        <v>544</v>
      </c>
      <c r="G283" s="177" t="s">
        <v>349</v>
      </c>
      <c r="H283" s="225"/>
      <c r="I283" s="179"/>
      <c r="J283" s="180">
        <f>ROUND(I283*H283,2)</f>
        <v>0</v>
      </c>
      <c r="K283" s="176" t="s">
        <v>143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236</v>
      </c>
      <c r="AT283" s="185" t="s">
        <v>139</v>
      </c>
      <c r="AU283" s="185" t="s">
        <v>82</v>
      </c>
      <c r="AY283" s="18" t="s">
        <v>136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80</v>
      </c>
      <c r="BK283" s="186">
        <f>ROUND(I283*H283,2)</f>
        <v>0</v>
      </c>
      <c r="BL283" s="18" t="s">
        <v>236</v>
      </c>
      <c r="BM283" s="185" t="s">
        <v>545</v>
      </c>
    </row>
    <row r="284" spans="1:65" s="2" customFormat="1" ht="10.199999999999999">
      <c r="A284" s="35"/>
      <c r="B284" s="36"/>
      <c r="C284" s="37"/>
      <c r="D284" s="187" t="s">
        <v>146</v>
      </c>
      <c r="E284" s="37"/>
      <c r="F284" s="188" t="s">
        <v>546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146</v>
      </c>
      <c r="AU284" s="18" t="s">
        <v>82</v>
      </c>
    </row>
    <row r="285" spans="1:65" s="12" customFormat="1" ht="22.8" customHeight="1">
      <c r="B285" s="158"/>
      <c r="C285" s="159"/>
      <c r="D285" s="160" t="s">
        <v>71</v>
      </c>
      <c r="E285" s="172" t="s">
        <v>547</v>
      </c>
      <c r="F285" s="172" t="s">
        <v>548</v>
      </c>
      <c r="G285" s="159"/>
      <c r="H285" s="159"/>
      <c r="I285" s="162"/>
      <c r="J285" s="173">
        <f>BK285</f>
        <v>0</v>
      </c>
      <c r="K285" s="159"/>
      <c r="L285" s="164"/>
      <c r="M285" s="165"/>
      <c r="N285" s="166"/>
      <c r="O285" s="166"/>
      <c r="P285" s="167">
        <f>SUM(P286:P291)</f>
        <v>0</v>
      </c>
      <c r="Q285" s="166"/>
      <c r="R285" s="167">
        <f>SUM(R286:R291)</f>
        <v>2.5460000000000001E-3</v>
      </c>
      <c r="S285" s="166"/>
      <c r="T285" s="168">
        <f>SUM(T286:T291)</f>
        <v>0</v>
      </c>
      <c r="AR285" s="169" t="s">
        <v>82</v>
      </c>
      <c r="AT285" s="170" t="s">
        <v>71</v>
      </c>
      <c r="AU285" s="170" t="s">
        <v>80</v>
      </c>
      <c r="AY285" s="169" t="s">
        <v>136</v>
      </c>
      <c r="BK285" s="171">
        <f>SUM(BK286:BK291)</f>
        <v>0</v>
      </c>
    </row>
    <row r="286" spans="1:65" s="2" customFormat="1" ht="14.4" customHeight="1">
      <c r="A286" s="35"/>
      <c r="B286" s="36"/>
      <c r="C286" s="174" t="s">
        <v>549</v>
      </c>
      <c r="D286" s="174" t="s">
        <v>139</v>
      </c>
      <c r="E286" s="175" t="s">
        <v>550</v>
      </c>
      <c r="F286" s="176" t="s">
        <v>551</v>
      </c>
      <c r="G286" s="177" t="s">
        <v>157</v>
      </c>
      <c r="H286" s="178">
        <v>6.7</v>
      </c>
      <c r="I286" s="179"/>
      <c r="J286" s="180">
        <f>ROUND(I286*H286,2)</f>
        <v>0</v>
      </c>
      <c r="K286" s="176" t="s">
        <v>143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1.3999999999999999E-4</v>
      </c>
      <c r="R286" s="183">
        <f>Q286*H286</f>
        <v>9.3799999999999992E-4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236</v>
      </c>
      <c r="AT286" s="185" t="s">
        <v>139</v>
      </c>
      <c r="AU286" s="185" t="s">
        <v>82</v>
      </c>
      <c r="AY286" s="18" t="s">
        <v>136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80</v>
      </c>
      <c r="BK286" s="186">
        <f>ROUND(I286*H286,2)</f>
        <v>0</v>
      </c>
      <c r="BL286" s="18" t="s">
        <v>236</v>
      </c>
      <c r="BM286" s="185" t="s">
        <v>552</v>
      </c>
    </row>
    <row r="287" spans="1:65" s="2" customFormat="1" ht="10.199999999999999">
      <c r="A287" s="35"/>
      <c r="B287" s="36"/>
      <c r="C287" s="37"/>
      <c r="D287" s="187" t="s">
        <v>146</v>
      </c>
      <c r="E287" s="37"/>
      <c r="F287" s="188" t="s">
        <v>553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146</v>
      </c>
      <c r="AU287" s="18" t="s">
        <v>82</v>
      </c>
    </row>
    <row r="288" spans="1:65" s="13" customFormat="1" ht="10.199999999999999">
      <c r="B288" s="192"/>
      <c r="C288" s="193"/>
      <c r="D288" s="194" t="s">
        <v>148</v>
      </c>
      <c r="E288" s="195" t="s">
        <v>19</v>
      </c>
      <c r="F288" s="196" t="s">
        <v>554</v>
      </c>
      <c r="G288" s="193"/>
      <c r="H288" s="197">
        <v>6.7</v>
      </c>
      <c r="I288" s="198"/>
      <c r="J288" s="193"/>
      <c r="K288" s="193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148</v>
      </c>
      <c r="AU288" s="203" t="s">
        <v>82</v>
      </c>
      <c r="AV288" s="13" t="s">
        <v>82</v>
      </c>
      <c r="AW288" s="13" t="s">
        <v>33</v>
      </c>
      <c r="AX288" s="13" t="s">
        <v>80</v>
      </c>
      <c r="AY288" s="203" t="s">
        <v>136</v>
      </c>
    </row>
    <row r="289" spans="1:65" s="2" customFormat="1" ht="14.4" customHeight="1">
      <c r="A289" s="35"/>
      <c r="B289" s="36"/>
      <c r="C289" s="174" t="s">
        <v>555</v>
      </c>
      <c r="D289" s="174" t="s">
        <v>139</v>
      </c>
      <c r="E289" s="175" t="s">
        <v>556</v>
      </c>
      <c r="F289" s="176" t="s">
        <v>557</v>
      </c>
      <c r="G289" s="177" t="s">
        <v>157</v>
      </c>
      <c r="H289" s="178">
        <v>13.4</v>
      </c>
      <c r="I289" s="179"/>
      <c r="J289" s="180">
        <f>ROUND(I289*H289,2)</f>
        <v>0</v>
      </c>
      <c r="K289" s="176" t="s">
        <v>143</v>
      </c>
      <c r="L289" s="40"/>
      <c r="M289" s="181" t="s">
        <v>19</v>
      </c>
      <c r="N289" s="182" t="s">
        <v>43</v>
      </c>
      <c r="O289" s="65"/>
      <c r="P289" s="183">
        <f>O289*H289</f>
        <v>0</v>
      </c>
      <c r="Q289" s="183">
        <v>1.2E-4</v>
      </c>
      <c r="R289" s="183">
        <f>Q289*H289</f>
        <v>1.6080000000000001E-3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236</v>
      </c>
      <c r="AT289" s="185" t="s">
        <v>139</v>
      </c>
      <c r="AU289" s="185" t="s">
        <v>82</v>
      </c>
      <c r="AY289" s="18" t="s">
        <v>136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80</v>
      </c>
      <c r="BK289" s="186">
        <f>ROUND(I289*H289,2)</f>
        <v>0</v>
      </c>
      <c r="BL289" s="18" t="s">
        <v>236</v>
      </c>
      <c r="BM289" s="185" t="s">
        <v>558</v>
      </c>
    </row>
    <row r="290" spans="1:65" s="2" customFormat="1" ht="10.199999999999999">
      <c r="A290" s="35"/>
      <c r="B290" s="36"/>
      <c r="C290" s="37"/>
      <c r="D290" s="187" t="s">
        <v>146</v>
      </c>
      <c r="E290" s="37"/>
      <c r="F290" s="188" t="s">
        <v>559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146</v>
      </c>
      <c r="AU290" s="18" t="s">
        <v>82</v>
      </c>
    </row>
    <row r="291" spans="1:65" s="13" customFormat="1" ht="10.199999999999999">
      <c r="B291" s="192"/>
      <c r="C291" s="193"/>
      <c r="D291" s="194" t="s">
        <v>148</v>
      </c>
      <c r="E291" s="195" t="s">
        <v>19</v>
      </c>
      <c r="F291" s="196" t="s">
        <v>560</v>
      </c>
      <c r="G291" s="193"/>
      <c r="H291" s="197">
        <v>13.4</v>
      </c>
      <c r="I291" s="198"/>
      <c r="J291" s="193"/>
      <c r="K291" s="193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148</v>
      </c>
      <c r="AU291" s="203" t="s">
        <v>82</v>
      </c>
      <c r="AV291" s="13" t="s">
        <v>82</v>
      </c>
      <c r="AW291" s="13" t="s">
        <v>33</v>
      </c>
      <c r="AX291" s="13" t="s">
        <v>80</v>
      </c>
      <c r="AY291" s="203" t="s">
        <v>136</v>
      </c>
    </row>
    <row r="292" spans="1:65" s="12" customFormat="1" ht="22.8" customHeight="1">
      <c r="B292" s="158"/>
      <c r="C292" s="159"/>
      <c r="D292" s="160" t="s">
        <v>71</v>
      </c>
      <c r="E292" s="172" t="s">
        <v>561</v>
      </c>
      <c r="F292" s="172" t="s">
        <v>562</v>
      </c>
      <c r="G292" s="159"/>
      <c r="H292" s="159"/>
      <c r="I292" s="162"/>
      <c r="J292" s="173">
        <f>BK292</f>
        <v>0</v>
      </c>
      <c r="K292" s="159"/>
      <c r="L292" s="164"/>
      <c r="M292" s="165"/>
      <c r="N292" s="166"/>
      <c r="O292" s="166"/>
      <c r="P292" s="167">
        <f>SUM(P293:P310)</f>
        <v>0</v>
      </c>
      <c r="Q292" s="166"/>
      <c r="R292" s="167">
        <f>SUM(R293:R310)</f>
        <v>1.5750917600000001</v>
      </c>
      <c r="S292" s="166"/>
      <c r="T292" s="168">
        <f>SUM(T293:T310)</f>
        <v>0.20901625999999998</v>
      </c>
      <c r="AR292" s="169" t="s">
        <v>82</v>
      </c>
      <c r="AT292" s="170" t="s">
        <v>71</v>
      </c>
      <c r="AU292" s="170" t="s">
        <v>80</v>
      </c>
      <c r="AY292" s="169" t="s">
        <v>136</v>
      </c>
      <c r="BK292" s="171">
        <f>SUM(BK293:BK310)</f>
        <v>0</v>
      </c>
    </row>
    <row r="293" spans="1:65" s="2" customFormat="1" ht="14.4" customHeight="1">
      <c r="A293" s="35"/>
      <c r="B293" s="36"/>
      <c r="C293" s="174" t="s">
        <v>563</v>
      </c>
      <c r="D293" s="174" t="s">
        <v>139</v>
      </c>
      <c r="E293" s="175" t="s">
        <v>564</v>
      </c>
      <c r="F293" s="176" t="s">
        <v>565</v>
      </c>
      <c r="G293" s="177" t="s">
        <v>157</v>
      </c>
      <c r="H293" s="178">
        <v>674.24599999999998</v>
      </c>
      <c r="I293" s="179"/>
      <c r="J293" s="180">
        <f>ROUND(I293*H293,2)</f>
        <v>0</v>
      </c>
      <c r="K293" s="176" t="s">
        <v>143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1E-3</v>
      </c>
      <c r="R293" s="183">
        <f>Q293*H293</f>
        <v>0.67424600000000001</v>
      </c>
      <c r="S293" s="183">
        <v>3.1E-4</v>
      </c>
      <c r="T293" s="184">
        <f>S293*H293</f>
        <v>0.20901625999999998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236</v>
      </c>
      <c r="AT293" s="185" t="s">
        <v>139</v>
      </c>
      <c r="AU293" s="185" t="s">
        <v>82</v>
      </c>
      <c r="AY293" s="18" t="s">
        <v>136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80</v>
      </c>
      <c r="BK293" s="186">
        <f>ROUND(I293*H293,2)</f>
        <v>0</v>
      </c>
      <c r="BL293" s="18" t="s">
        <v>236</v>
      </c>
      <c r="BM293" s="185" t="s">
        <v>566</v>
      </c>
    </row>
    <row r="294" spans="1:65" s="2" customFormat="1" ht="10.199999999999999">
      <c r="A294" s="35"/>
      <c r="B294" s="36"/>
      <c r="C294" s="37"/>
      <c r="D294" s="187" t="s">
        <v>146</v>
      </c>
      <c r="E294" s="37"/>
      <c r="F294" s="188" t="s">
        <v>567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146</v>
      </c>
      <c r="AU294" s="18" t="s">
        <v>82</v>
      </c>
    </row>
    <row r="295" spans="1:65" s="13" customFormat="1" ht="10.199999999999999">
      <c r="B295" s="192"/>
      <c r="C295" s="193"/>
      <c r="D295" s="194" t="s">
        <v>148</v>
      </c>
      <c r="E295" s="195" t="s">
        <v>19</v>
      </c>
      <c r="F295" s="196" t="s">
        <v>568</v>
      </c>
      <c r="G295" s="193"/>
      <c r="H295" s="197">
        <v>218.67</v>
      </c>
      <c r="I295" s="198"/>
      <c r="J295" s="193"/>
      <c r="K295" s="193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148</v>
      </c>
      <c r="AU295" s="203" t="s">
        <v>82</v>
      </c>
      <c r="AV295" s="13" t="s">
        <v>82</v>
      </c>
      <c r="AW295" s="13" t="s">
        <v>33</v>
      </c>
      <c r="AX295" s="13" t="s">
        <v>72</v>
      </c>
      <c r="AY295" s="203" t="s">
        <v>136</v>
      </c>
    </row>
    <row r="296" spans="1:65" s="13" customFormat="1" ht="10.199999999999999">
      <c r="B296" s="192"/>
      <c r="C296" s="193"/>
      <c r="D296" s="194" t="s">
        <v>148</v>
      </c>
      <c r="E296" s="195" t="s">
        <v>19</v>
      </c>
      <c r="F296" s="196" t="s">
        <v>569</v>
      </c>
      <c r="G296" s="193"/>
      <c r="H296" s="197">
        <v>455.57600000000002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148</v>
      </c>
      <c r="AU296" s="203" t="s">
        <v>82</v>
      </c>
      <c r="AV296" s="13" t="s">
        <v>82</v>
      </c>
      <c r="AW296" s="13" t="s">
        <v>33</v>
      </c>
      <c r="AX296" s="13" t="s">
        <v>72</v>
      </c>
      <c r="AY296" s="203" t="s">
        <v>136</v>
      </c>
    </row>
    <row r="297" spans="1:65" s="15" customFormat="1" ht="10.199999999999999">
      <c r="B297" s="214"/>
      <c r="C297" s="215"/>
      <c r="D297" s="194" t="s">
        <v>148</v>
      </c>
      <c r="E297" s="216" t="s">
        <v>19</v>
      </c>
      <c r="F297" s="217" t="s">
        <v>213</v>
      </c>
      <c r="G297" s="215"/>
      <c r="H297" s="218">
        <v>674.24599999999998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148</v>
      </c>
      <c r="AU297" s="224" t="s">
        <v>82</v>
      </c>
      <c r="AV297" s="15" t="s">
        <v>144</v>
      </c>
      <c r="AW297" s="15" t="s">
        <v>33</v>
      </c>
      <c r="AX297" s="15" t="s">
        <v>80</v>
      </c>
      <c r="AY297" s="224" t="s">
        <v>136</v>
      </c>
    </row>
    <row r="298" spans="1:65" s="2" customFormat="1" ht="14.4" customHeight="1">
      <c r="A298" s="35"/>
      <c r="B298" s="36"/>
      <c r="C298" s="174" t="s">
        <v>570</v>
      </c>
      <c r="D298" s="174" t="s">
        <v>139</v>
      </c>
      <c r="E298" s="175" t="s">
        <v>571</v>
      </c>
      <c r="F298" s="176" t="s">
        <v>572</v>
      </c>
      <c r="G298" s="177" t="s">
        <v>157</v>
      </c>
      <c r="H298" s="178">
        <v>703.68600000000004</v>
      </c>
      <c r="I298" s="179"/>
      <c r="J298" s="180">
        <f>ROUND(I298*H298,2)</f>
        <v>0</v>
      </c>
      <c r="K298" s="176" t="s">
        <v>143</v>
      </c>
      <c r="L298" s="40"/>
      <c r="M298" s="181" t="s">
        <v>19</v>
      </c>
      <c r="N298" s="182" t="s">
        <v>43</v>
      </c>
      <c r="O298" s="65"/>
      <c r="P298" s="183">
        <f>O298*H298</f>
        <v>0</v>
      </c>
      <c r="Q298" s="183">
        <v>2.0000000000000001E-4</v>
      </c>
      <c r="R298" s="183">
        <f>Q298*H298</f>
        <v>0.14073720000000001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236</v>
      </c>
      <c r="AT298" s="185" t="s">
        <v>139</v>
      </c>
      <c r="AU298" s="185" t="s">
        <v>82</v>
      </c>
      <c r="AY298" s="18" t="s">
        <v>136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80</v>
      </c>
      <c r="BK298" s="186">
        <f>ROUND(I298*H298,2)</f>
        <v>0</v>
      </c>
      <c r="BL298" s="18" t="s">
        <v>236</v>
      </c>
      <c r="BM298" s="185" t="s">
        <v>573</v>
      </c>
    </row>
    <row r="299" spans="1:65" s="2" customFormat="1" ht="10.199999999999999">
      <c r="A299" s="35"/>
      <c r="B299" s="36"/>
      <c r="C299" s="37"/>
      <c r="D299" s="187" t="s">
        <v>146</v>
      </c>
      <c r="E299" s="37"/>
      <c r="F299" s="188" t="s">
        <v>574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146</v>
      </c>
      <c r="AU299" s="18" t="s">
        <v>82</v>
      </c>
    </row>
    <row r="300" spans="1:65" s="13" customFormat="1" ht="10.199999999999999">
      <c r="B300" s="192"/>
      <c r="C300" s="193"/>
      <c r="D300" s="194" t="s">
        <v>148</v>
      </c>
      <c r="E300" s="195" t="s">
        <v>19</v>
      </c>
      <c r="F300" s="196" t="s">
        <v>568</v>
      </c>
      <c r="G300" s="193"/>
      <c r="H300" s="197">
        <v>218.67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148</v>
      </c>
      <c r="AU300" s="203" t="s">
        <v>82</v>
      </c>
      <c r="AV300" s="13" t="s">
        <v>82</v>
      </c>
      <c r="AW300" s="13" t="s">
        <v>33</v>
      </c>
      <c r="AX300" s="13" t="s">
        <v>72</v>
      </c>
      <c r="AY300" s="203" t="s">
        <v>136</v>
      </c>
    </row>
    <row r="301" spans="1:65" s="13" customFormat="1" ht="10.199999999999999">
      <c r="B301" s="192"/>
      <c r="C301" s="193"/>
      <c r="D301" s="194" t="s">
        <v>148</v>
      </c>
      <c r="E301" s="195" t="s">
        <v>19</v>
      </c>
      <c r="F301" s="196" t="s">
        <v>575</v>
      </c>
      <c r="G301" s="193"/>
      <c r="H301" s="197">
        <v>485.01600000000002</v>
      </c>
      <c r="I301" s="198"/>
      <c r="J301" s="193"/>
      <c r="K301" s="193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148</v>
      </c>
      <c r="AU301" s="203" t="s">
        <v>82</v>
      </c>
      <c r="AV301" s="13" t="s">
        <v>82</v>
      </c>
      <c r="AW301" s="13" t="s">
        <v>33</v>
      </c>
      <c r="AX301" s="13" t="s">
        <v>72</v>
      </c>
      <c r="AY301" s="203" t="s">
        <v>136</v>
      </c>
    </row>
    <row r="302" spans="1:65" s="15" customFormat="1" ht="10.199999999999999">
      <c r="B302" s="214"/>
      <c r="C302" s="215"/>
      <c r="D302" s="194" t="s">
        <v>148</v>
      </c>
      <c r="E302" s="216" t="s">
        <v>19</v>
      </c>
      <c r="F302" s="217" t="s">
        <v>213</v>
      </c>
      <c r="G302" s="215"/>
      <c r="H302" s="218">
        <v>703.68600000000004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148</v>
      </c>
      <c r="AU302" s="224" t="s">
        <v>82</v>
      </c>
      <c r="AV302" s="15" t="s">
        <v>144</v>
      </c>
      <c r="AW302" s="15" t="s">
        <v>33</v>
      </c>
      <c r="AX302" s="15" t="s">
        <v>80</v>
      </c>
      <c r="AY302" s="224" t="s">
        <v>136</v>
      </c>
    </row>
    <row r="303" spans="1:65" s="2" customFormat="1" ht="22.2" customHeight="1">
      <c r="A303" s="35"/>
      <c r="B303" s="36"/>
      <c r="C303" s="174" t="s">
        <v>576</v>
      </c>
      <c r="D303" s="174" t="s">
        <v>139</v>
      </c>
      <c r="E303" s="175" t="s">
        <v>577</v>
      </c>
      <c r="F303" s="176" t="s">
        <v>578</v>
      </c>
      <c r="G303" s="177" t="s">
        <v>157</v>
      </c>
      <c r="H303" s="178">
        <v>635.70600000000002</v>
      </c>
      <c r="I303" s="179"/>
      <c r="J303" s="180">
        <f>ROUND(I303*H303,2)</f>
        <v>0</v>
      </c>
      <c r="K303" s="176" t="s">
        <v>143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2.5999999999999998E-4</v>
      </c>
      <c r="R303" s="183">
        <f>Q303*H303</f>
        <v>0.16528356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236</v>
      </c>
      <c r="AT303" s="185" t="s">
        <v>139</v>
      </c>
      <c r="AU303" s="185" t="s">
        <v>82</v>
      </c>
      <c r="AY303" s="18" t="s">
        <v>136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80</v>
      </c>
      <c r="BK303" s="186">
        <f>ROUND(I303*H303,2)</f>
        <v>0</v>
      </c>
      <c r="BL303" s="18" t="s">
        <v>236</v>
      </c>
      <c r="BM303" s="185" t="s">
        <v>579</v>
      </c>
    </row>
    <row r="304" spans="1:65" s="2" customFormat="1" ht="10.199999999999999">
      <c r="A304" s="35"/>
      <c r="B304" s="36"/>
      <c r="C304" s="37"/>
      <c r="D304" s="187" t="s">
        <v>146</v>
      </c>
      <c r="E304" s="37"/>
      <c r="F304" s="188" t="s">
        <v>580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146</v>
      </c>
      <c r="AU304" s="18" t="s">
        <v>82</v>
      </c>
    </row>
    <row r="305" spans="1:65" s="13" customFormat="1" ht="10.199999999999999">
      <c r="B305" s="192"/>
      <c r="C305" s="193"/>
      <c r="D305" s="194" t="s">
        <v>148</v>
      </c>
      <c r="E305" s="195" t="s">
        <v>19</v>
      </c>
      <c r="F305" s="196" t="s">
        <v>568</v>
      </c>
      <c r="G305" s="193"/>
      <c r="H305" s="197">
        <v>218.67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148</v>
      </c>
      <c r="AU305" s="203" t="s">
        <v>82</v>
      </c>
      <c r="AV305" s="13" t="s">
        <v>82</v>
      </c>
      <c r="AW305" s="13" t="s">
        <v>33</v>
      </c>
      <c r="AX305" s="13" t="s">
        <v>72</v>
      </c>
      <c r="AY305" s="203" t="s">
        <v>136</v>
      </c>
    </row>
    <row r="306" spans="1:65" s="13" customFormat="1" ht="10.199999999999999">
      <c r="B306" s="192"/>
      <c r="C306" s="193"/>
      <c r="D306" s="194" t="s">
        <v>148</v>
      </c>
      <c r="E306" s="195" t="s">
        <v>19</v>
      </c>
      <c r="F306" s="196" t="s">
        <v>581</v>
      </c>
      <c r="G306" s="193"/>
      <c r="H306" s="197">
        <v>417.036</v>
      </c>
      <c r="I306" s="198"/>
      <c r="J306" s="193"/>
      <c r="K306" s="193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148</v>
      </c>
      <c r="AU306" s="203" t="s">
        <v>82</v>
      </c>
      <c r="AV306" s="13" t="s">
        <v>82</v>
      </c>
      <c r="AW306" s="13" t="s">
        <v>33</v>
      </c>
      <c r="AX306" s="13" t="s">
        <v>72</v>
      </c>
      <c r="AY306" s="203" t="s">
        <v>136</v>
      </c>
    </row>
    <row r="307" spans="1:65" s="15" customFormat="1" ht="10.199999999999999">
      <c r="B307" s="214"/>
      <c r="C307" s="215"/>
      <c r="D307" s="194" t="s">
        <v>148</v>
      </c>
      <c r="E307" s="216" t="s">
        <v>19</v>
      </c>
      <c r="F307" s="217" t="s">
        <v>213</v>
      </c>
      <c r="G307" s="215"/>
      <c r="H307" s="218">
        <v>635.70600000000002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148</v>
      </c>
      <c r="AU307" s="224" t="s">
        <v>82</v>
      </c>
      <c r="AV307" s="15" t="s">
        <v>144</v>
      </c>
      <c r="AW307" s="15" t="s">
        <v>33</v>
      </c>
      <c r="AX307" s="15" t="s">
        <v>80</v>
      </c>
      <c r="AY307" s="224" t="s">
        <v>136</v>
      </c>
    </row>
    <row r="308" spans="1:65" s="2" customFormat="1" ht="14.4" customHeight="1">
      <c r="A308" s="35"/>
      <c r="B308" s="36"/>
      <c r="C308" s="174" t="s">
        <v>582</v>
      </c>
      <c r="D308" s="174" t="s">
        <v>139</v>
      </c>
      <c r="E308" s="175" t="s">
        <v>583</v>
      </c>
      <c r="F308" s="176" t="s">
        <v>584</v>
      </c>
      <c r="G308" s="177" t="s">
        <v>157</v>
      </c>
      <c r="H308" s="178">
        <v>67.98</v>
      </c>
      <c r="I308" s="179"/>
      <c r="J308" s="180">
        <f>ROUND(I308*H308,2)</f>
        <v>0</v>
      </c>
      <c r="K308" s="176" t="s">
        <v>143</v>
      </c>
      <c r="L308" s="40"/>
      <c r="M308" s="181" t="s">
        <v>19</v>
      </c>
      <c r="N308" s="182" t="s">
        <v>43</v>
      </c>
      <c r="O308" s="65"/>
      <c r="P308" s="183">
        <f>O308*H308</f>
        <v>0</v>
      </c>
      <c r="Q308" s="183">
        <v>8.7500000000000008E-3</v>
      </c>
      <c r="R308" s="183">
        <f>Q308*H308</f>
        <v>0.59482500000000005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236</v>
      </c>
      <c r="AT308" s="185" t="s">
        <v>139</v>
      </c>
      <c r="AU308" s="185" t="s">
        <v>82</v>
      </c>
      <c r="AY308" s="18" t="s">
        <v>136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80</v>
      </c>
      <c r="BK308" s="186">
        <f>ROUND(I308*H308,2)</f>
        <v>0</v>
      </c>
      <c r="BL308" s="18" t="s">
        <v>236</v>
      </c>
      <c r="BM308" s="185" t="s">
        <v>585</v>
      </c>
    </row>
    <row r="309" spans="1:65" s="2" customFormat="1" ht="10.199999999999999">
      <c r="A309" s="35"/>
      <c r="B309" s="36"/>
      <c r="C309" s="37"/>
      <c r="D309" s="187" t="s">
        <v>146</v>
      </c>
      <c r="E309" s="37"/>
      <c r="F309" s="188" t="s">
        <v>586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146</v>
      </c>
      <c r="AU309" s="18" t="s">
        <v>82</v>
      </c>
    </row>
    <row r="310" spans="1:65" s="13" customFormat="1" ht="10.199999999999999">
      <c r="B310" s="192"/>
      <c r="C310" s="193"/>
      <c r="D310" s="194" t="s">
        <v>148</v>
      </c>
      <c r="E310" s="195" t="s">
        <v>19</v>
      </c>
      <c r="F310" s="196" t="s">
        <v>587</v>
      </c>
      <c r="G310" s="193"/>
      <c r="H310" s="197">
        <v>67.98</v>
      </c>
      <c r="I310" s="198"/>
      <c r="J310" s="193"/>
      <c r="K310" s="193"/>
      <c r="L310" s="199"/>
      <c r="M310" s="236"/>
      <c r="N310" s="237"/>
      <c r="O310" s="237"/>
      <c r="P310" s="237"/>
      <c r="Q310" s="237"/>
      <c r="R310" s="237"/>
      <c r="S310" s="237"/>
      <c r="T310" s="238"/>
      <c r="AT310" s="203" t="s">
        <v>148</v>
      </c>
      <c r="AU310" s="203" t="s">
        <v>82</v>
      </c>
      <c r="AV310" s="13" t="s">
        <v>82</v>
      </c>
      <c r="AW310" s="13" t="s">
        <v>33</v>
      </c>
      <c r="AX310" s="13" t="s">
        <v>80</v>
      </c>
      <c r="AY310" s="203" t="s">
        <v>136</v>
      </c>
    </row>
    <row r="311" spans="1:65" s="2" customFormat="1" ht="6.9" customHeight="1">
      <c r="A311" s="35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pLZW17KnbhadXokjT3PfTHLUIKt/N2d2IrFIR/bPbFe9QNVY3wsHFNf6jsFDGRgVxVJMthcm5g5ONrQcJ0z4sA==" saltValue="XrlGIJNhRm9T9IbJwStLQwZcQf1JmyxLlpMEMnY3ELpjxV/vCJZ4h5Z1luGEMhSjnpJyhFSMlv8HhqoHuwZkCQ==" spinCount="100000" sheet="1" objects="1" scenarios="1" formatColumns="0" formatRows="0" autoFilter="0"/>
  <autoFilter ref="C94:K310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2" r:id="rId2"/>
    <hyperlink ref="F104" r:id="rId3"/>
    <hyperlink ref="F107" r:id="rId4"/>
    <hyperlink ref="F111" r:id="rId5"/>
    <hyperlink ref="F114" r:id="rId6"/>
    <hyperlink ref="F116" r:id="rId7"/>
    <hyperlink ref="F119" r:id="rId8"/>
    <hyperlink ref="F122" r:id="rId9"/>
    <hyperlink ref="F125" r:id="rId10"/>
    <hyperlink ref="F128" r:id="rId11"/>
    <hyperlink ref="F136" r:id="rId12"/>
    <hyperlink ref="F140" r:id="rId13"/>
    <hyperlink ref="F143" r:id="rId14"/>
    <hyperlink ref="F145" r:id="rId15"/>
    <hyperlink ref="F147" r:id="rId16"/>
    <hyperlink ref="F150" r:id="rId17"/>
    <hyperlink ref="F153" r:id="rId18"/>
    <hyperlink ref="F156" r:id="rId19"/>
    <hyperlink ref="F159" r:id="rId20"/>
    <hyperlink ref="F162" r:id="rId21"/>
    <hyperlink ref="F165" r:id="rId22"/>
    <hyperlink ref="F168" r:id="rId23"/>
    <hyperlink ref="F171" r:id="rId24"/>
    <hyperlink ref="F173" r:id="rId25"/>
    <hyperlink ref="F176" r:id="rId26"/>
    <hyperlink ref="F178" r:id="rId27"/>
    <hyperlink ref="F182" r:id="rId28"/>
    <hyperlink ref="F184" r:id="rId29"/>
    <hyperlink ref="F186" r:id="rId30"/>
    <hyperlink ref="F189" r:id="rId31"/>
    <hyperlink ref="F192" r:id="rId32"/>
    <hyperlink ref="F196" r:id="rId33"/>
    <hyperlink ref="F199" r:id="rId34"/>
    <hyperlink ref="F208" r:id="rId35"/>
    <hyperlink ref="F210" r:id="rId36"/>
    <hyperlink ref="F214" r:id="rId37"/>
    <hyperlink ref="F217" r:id="rId38"/>
    <hyperlink ref="F221" r:id="rId39"/>
    <hyperlink ref="F224" r:id="rId40"/>
    <hyperlink ref="F227" r:id="rId41"/>
    <hyperlink ref="F230" r:id="rId42"/>
    <hyperlink ref="F233" r:id="rId43"/>
    <hyperlink ref="F235" r:id="rId44"/>
    <hyperlink ref="F238" r:id="rId45"/>
    <hyperlink ref="F243" r:id="rId46"/>
    <hyperlink ref="F246" r:id="rId47"/>
    <hyperlink ref="F248" r:id="rId48"/>
    <hyperlink ref="F254" r:id="rId49"/>
    <hyperlink ref="F256" r:id="rId50"/>
    <hyperlink ref="F262" r:id="rId51"/>
    <hyperlink ref="F267" r:id="rId52"/>
    <hyperlink ref="F270" r:id="rId53"/>
    <hyperlink ref="F272" r:id="rId54"/>
    <hyperlink ref="F278" r:id="rId55"/>
    <hyperlink ref="F281" r:id="rId56"/>
    <hyperlink ref="F284" r:id="rId57"/>
    <hyperlink ref="F287" r:id="rId58"/>
    <hyperlink ref="F290" r:id="rId59"/>
    <hyperlink ref="F294" r:id="rId60"/>
    <hyperlink ref="F299" r:id="rId61"/>
    <hyperlink ref="F304" r:id="rId62"/>
    <hyperlink ref="F309" r:id="rId6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588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ROUND((SUM(BE84:BE194)),  2)</f>
        <v>0</v>
      </c>
      <c r="G33" s="35"/>
      <c r="H33" s="35"/>
      <c r="I33" s="119">
        <v>0.21</v>
      </c>
      <c r="J33" s="118">
        <f>ROUND(((SUM(BE84:BE194))*I33),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ROUND((SUM(BF84:BF194)),  2)</f>
        <v>0</v>
      </c>
      <c r="G34" s="35"/>
      <c r="H34" s="35"/>
      <c r="I34" s="119">
        <v>0.15</v>
      </c>
      <c r="J34" s="118">
        <f>ROUND(((SUM(BF84:BF194))*I34),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ROUND((SUM(BG84:BG194)),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ROUND((SUM(BH84:BH194)),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ROUND((SUM(BI84:BI194)),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03 - Zdravotechnika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589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9" customFormat="1" ht="24.9" customHeight="1">
      <c r="B61" s="135"/>
      <c r="C61" s="136"/>
      <c r="D61" s="137" t="s">
        <v>590</v>
      </c>
      <c r="E61" s="138"/>
      <c r="F61" s="138"/>
      <c r="G61" s="138"/>
      <c r="H61" s="138"/>
      <c r="I61" s="138"/>
      <c r="J61" s="139">
        <f>J88</f>
        <v>0</v>
      </c>
      <c r="K61" s="136"/>
      <c r="L61" s="140"/>
    </row>
    <row r="62" spans="1:47" s="9" customFormat="1" ht="24.9" customHeight="1">
      <c r="B62" s="135"/>
      <c r="C62" s="136"/>
      <c r="D62" s="137" t="s">
        <v>591</v>
      </c>
      <c r="E62" s="138"/>
      <c r="F62" s="138"/>
      <c r="G62" s="138"/>
      <c r="H62" s="138"/>
      <c r="I62" s="138"/>
      <c r="J62" s="139">
        <f>J109</f>
        <v>0</v>
      </c>
      <c r="K62" s="136"/>
      <c r="L62" s="140"/>
    </row>
    <row r="63" spans="1:47" s="9" customFormat="1" ht="24.9" customHeight="1">
      <c r="B63" s="135"/>
      <c r="C63" s="136"/>
      <c r="D63" s="137" t="s">
        <v>592</v>
      </c>
      <c r="E63" s="138"/>
      <c r="F63" s="138"/>
      <c r="G63" s="138"/>
      <c r="H63" s="138"/>
      <c r="I63" s="138"/>
      <c r="J63" s="139">
        <f>J131</f>
        <v>0</v>
      </c>
      <c r="K63" s="136"/>
      <c r="L63" s="140"/>
    </row>
    <row r="64" spans="1:47" s="9" customFormat="1" ht="24.9" customHeight="1">
      <c r="B64" s="135"/>
      <c r="C64" s="136"/>
      <c r="D64" s="137" t="s">
        <v>593</v>
      </c>
      <c r="E64" s="138"/>
      <c r="F64" s="138"/>
      <c r="G64" s="138"/>
      <c r="H64" s="138"/>
      <c r="I64" s="138"/>
      <c r="J64" s="139">
        <f>J180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121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4.4" customHeight="1">
      <c r="A74" s="35"/>
      <c r="B74" s="36"/>
      <c r="C74" s="37"/>
      <c r="D74" s="37"/>
      <c r="E74" s="377" t="str">
        <f>E7</f>
        <v>ZŠ Krušnohorská K.Vary -dílny, kabinet</v>
      </c>
      <c r="F74" s="378"/>
      <c r="G74" s="378"/>
      <c r="H74" s="378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5.6" customHeight="1">
      <c r="A76" s="35"/>
      <c r="B76" s="36"/>
      <c r="C76" s="37"/>
      <c r="D76" s="37"/>
      <c r="E76" s="330" t="str">
        <f>E9</f>
        <v>03 - Zdravotechnika</v>
      </c>
      <c r="F76" s="379"/>
      <c r="G76" s="379"/>
      <c r="H76" s="379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5. 2. 2023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6.4" customHeight="1">
      <c r="A80" s="35"/>
      <c r="B80" s="36"/>
      <c r="C80" s="30" t="s">
        <v>25</v>
      </c>
      <c r="D80" s="37"/>
      <c r="E80" s="37"/>
      <c r="F80" s="28" t="str">
        <f>E15</f>
        <v>Statutární město K.Vary</v>
      </c>
      <c r="G80" s="37"/>
      <c r="H80" s="37"/>
      <c r="I80" s="30" t="s">
        <v>31</v>
      </c>
      <c r="J80" s="33" t="str">
        <f>E21</f>
        <v>Anna Dindáková, Staré Sedlo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6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Šimková Dita, K.vary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122</v>
      </c>
      <c r="D83" s="150" t="s">
        <v>57</v>
      </c>
      <c r="E83" s="150" t="s">
        <v>53</v>
      </c>
      <c r="F83" s="150" t="s">
        <v>54</v>
      </c>
      <c r="G83" s="150" t="s">
        <v>123</v>
      </c>
      <c r="H83" s="150" t="s">
        <v>124</v>
      </c>
      <c r="I83" s="150" t="s">
        <v>125</v>
      </c>
      <c r="J83" s="150" t="s">
        <v>103</v>
      </c>
      <c r="K83" s="151" t="s">
        <v>126</v>
      </c>
      <c r="L83" s="152"/>
      <c r="M83" s="69" t="s">
        <v>19</v>
      </c>
      <c r="N83" s="70" t="s">
        <v>42</v>
      </c>
      <c r="O83" s="70" t="s">
        <v>127</v>
      </c>
      <c r="P83" s="70" t="s">
        <v>128</v>
      </c>
      <c r="Q83" s="70" t="s">
        <v>129</v>
      </c>
      <c r="R83" s="70" t="s">
        <v>130</v>
      </c>
      <c r="S83" s="70" t="s">
        <v>131</v>
      </c>
      <c r="T83" s="71" t="s">
        <v>132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8" customHeight="1">
      <c r="A84" s="35"/>
      <c r="B84" s="36"/>
      <c r="C84" s="76" t="s">
        <v>133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P85+P88+P109+P131+P180</f>
        <v>0</v>
      </c>
      <c r="Q84" s="73"/>
      <c r="R84" s="155">
        <f>R85+R88+R109+R131+R180</f>
        <v>1.368465</v>
      </c>
      <c r="S84" s="73"/>
      <c r="T84" s="156">
        <f>T85+T88+T109+T131+T180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104</v>
      </c>
      <c r="BK84" s="157">
        <f>BK85+BK88+BK109+BK131+BK180</f>
        <v>0</v>
      </c>
    </row>
    <row r="85" spans="1:65" s="12" customFormat="1" ht="25.95" customHeight="1">
      <c r="B85" s="158"/>
      <c r="C85" s="159"/>
      <c r="D85" s="160" t="s">
        <v>71</v>
      </c>
      <c r="E85" s="161" t="s">
        <v>594</v>
      </c>
      <c r="F85" s="161" t="s">
        <v>594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SUM(P86:P87)</f>
        <v>0</v>
      </c>
      <c r="Q85" s="166"/>
      <c r="R85" s="167">
        <f>SUM(R86:R87)</f>
        <v>0</v>
      </c>
      <c r="S85" s="166"/>
      <c r="T85" s="168">
        <f>SUM(T86:T87)</f>
        <v>0</v>
      </c>
      <c r="AR85" s="169" t="s">
        <v>80</v>
      </c>
      <c r="AT85" s="170" t="s">
        <v>71</v>
      </c>
      <c r="AU85" s="170" t="s">
        <v>72</v>
      </c>
      <c r="AY85" s="169" t="s">
        <v>136</v>
      </c>
      <c r="BK85" s="171">
        <f>SUM(BK86:BK87)</f>
        <v>0</v>
      </c>
    </row>
    <row r="86" spans="1:65" s="2" customFormat="1" ht="14.4" customHeight="1">
      <c r="A86" s="35"/>
      <c r="B86" s="36"/>
      <c r="C86" s="174" t="s">
        <v>80</v>
      </c>
      <c r="D86" s="174" t="s">
        <v>139</v>
      </c>
      <c r="E86" s="175" t="s">
        <v>595</v>
      </c>
      <c r="F86" s="176" t="s">
        <v>596</v>
      </c>
      <c r="G86" s="177" t="s">
        <v>597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236</v>
      </c>
      <c r="AT86" s="185" t="s">
        <v>139</v>
      </c>
      <c r="AU86" s="185" t="s">
        <v>80</v>
      </c>
      <c r="AY86" s="18" t="s">
        <v>136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80</v>
      </c>
      <c r="BK86" s="186">
        <f>ROUND(I86*H86,2)</f>
        <v>0</v>
      </c>
      <c r="BL86" s="18" t="s">
        <v>236</v>
      </c>
      <c r="BM86" s="185" t="s">
        <v>598</v>
      </c>
    </row>
    <row r="87" spans="1:65" s="2" customFormat="1" ht="14.4" customHeight="1">
      <c r="A87" s="35"/>
      <c r="B87" s="36"/>
      <c r="C87" s="174" t="s">
        <v>82</v>
      </c>
      <c r="D87" s="174" t="s">
        <v>139</v>
      </c>
      <c r="E87" s="175" t="s">
        <v>599</v>
      </c>
      <c r="F87" s="176" t="s">
        <v>600</v>
      </c>
      <c r="G87" s="177" t="s">
        <v>601</v>
      </c>
      <c r="H87" s="178">
        <v>81.96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236</v>
      </c>
      <c r="AT87" s="185" t="s">
        <v>139</v>
      </c>
      <c r="AU87" s="185" t="s">
        <v>80</v>
      </c>
      <c r="AY87" s="18" t="s">
        <v>136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236</v>
      </c>
      <c r="BM87" s="185" t="s">
        <v>602</v>
      </c>
    </row>
    <row r="88" spans="1:65" s="12" customFormat="1" ht="25.95" customHeight="1">
      <c r="B88" s="158"/>
      <c r="C88" s="159"/>
      <c r="D88" s="160" t="s">
        <v>71</v>
      </c>
      <c r="E88" s="161" t="s">
        <v>603</v>
      </c>
      <c r="F88" s="161" t="s">
        <v>603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SUM(P89:P108)</f>
        <v>0</v>
      </c>
      <c r="Q88" s="166"/>
      <c r="R88" s="167">
        <f>SUM(R89:R108)</f>
        <v>2.1585E-2</v>
      </c>
      <c r="S88" s="166"/>
      <c r="T88" s="168">
        <f>SUM(T89:T108)</f>
        <v>0</v>
      </c>
      <c r="AR88" s="169" t="s">
        <v>80</v>
      </c>
      <c r="AT88" s="170" t="s">
        <v>71</v>
      </c>
      <c r="AU88" s="170" t="s">
        <v>72</v>
      </c>
      <c r="AY88" s="169" t="s">
        <v>136</v>
      </c>
      <c r="BK88" s="171">
        <f>SUM(BK89:BK108)</f>
        <v>0</v>
      </c>
    </row>
    <row r="89" spans="1:65" s="2" customFormat="1" ht="14.4" customHeight="1">
      <c r="A89" s="35"/>
      <c r="B89" s="36"/>
      <c r="C89" s="174" t="s">
        <v>137</v>
      </c>
      <c r="D89" s="174" t="s">
        <v>139</v>
      </c>
      <c r="E89" s="175" t="s">
        <v>604</v>
      </c>
      <c r="F89" s="176" t="s">
        <v>605</v>
      </c>
      <c r="G89" s="177" t="s">
        <v>163</v>
      </c>
      <c r="H89" s="178">
        <v>25.5</v>
      </c>
      <c r="I89" s="179"/>
      <c r="J89" s="180">
        <f>ROUND(I89*H89,2)</f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7.6999999999999996E-4</v>
      </c>
      <c r="R89" s="183">
        <f>Q89*H89</f>
        <v>1.9635E-2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236</v>
      </c>
      <c r="AT89" s="185" t="s">
        <v>139</v>
      </c>
      <c r="AU89" s="185" t="s">
        <v>80</v>
      </c>
      <c r="AY89" s="18" t="s">
        <v>136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236</v>
      </c>
      <c r="BM89" s="185" t="s">
        <v>606</v>
      </c>
    </row>
    <row r="90" spans="1:65" s="13" customFormat="1" ht="10.199999999999999">
      <c r="B90" s="192"/>
      <c r="C90" s="193"/>
      <c r="D90" s="194" t="s">
        <v>148</v>
      </c>
      <c r="E90" s="195" t="s">
        <v>19</v>
      </c>
      <c r="F90" s="196" t="s">
        <v>607</v>
      </c>
      <c r="G90" s="193"/>
      <c r="H90" s="197">
        <v>25.5</v>
      </c>
      <c r="I90" s="198"/>
      <c r="J90" s="193"/>
      <c r="K90" s="193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148</v>
      </c>
      <c r="AU90" s="203" t="s">
        <v>80</v>
      </c>
      <c r="AV90" s="13" t="s">
        <v>82</v>
      </c>
      <c r="AW90" s="13" t="s">
        <v>33</v>
      </c>
      <c r="AX90" s="13" t="s">
        <v>72</v>
      </c>
      <c r="AY90" s="203" t="s">
        <v>136</v>
      </c>
    </row>
    <row r="91" spans="1:65" s="15" customFormat="1" ht="10.199999999999999">
      <c r="B91" s="214"/>
      <c r="C91" s="215"/>
      <c r="D91" s="194" t="s">
        <v>148</v>
      </c>
      <c r="E91" s="216" t="s">
        <v>19</v>
      </c>
      <c r="F91" s="217" t="s">
        <v>213</v>
      </c>
      <c r="G91" s="215"/>
      <c r="H91" s="218">
        <v>25.5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148</v>
      </c>
      <c r="AU91" s="224" t="s">
        <v>80</v>
      </c>
      <c r="AV91" s="15" t="s">
        <v>144</v>
      </c>
      <c r="AW91" s="15" t="s">
        <v>33</v>
      </c>
      <c r="AX91" s="15" t="s">
        <v>80</v>
      </c>
      <c r="AY91" s="224" t="s">
        <v>136</v>
      </c>
    </row>
    <row r="92" spans="1:65" s="2" customFormat="1" ht="14.4" customHeight="1">
      <c r="A92" s="35"/>
      <c r="B92" s="36"/>
      <c r="C92" s="226" t="s">
        <v>144</v>
      </c>
      <c r="D92" s="226" t="s">
        <v>473</v>
      </c>
      <c r="E92" s="227" t="s">
        <v>608</v>
      </c>
      <c r="F92" s="228" t="s">
        <v>609</v>
      </c>
      <c r="G92" s="229" t="s">
        <v>163</v>
      </c>
      <c r="H92" s="230">
        <v>6</v>
      </c>
      <c r="I92" s="231"/>
      <c r="J92" s="232">
        <f>ROUND(I92*H92,2)</f>
        <v>0</v>
      </c>
      <c r="K92" s="228" t="s">
        <v>19</v>
      </c>
      <c r="L92" s="233"/>
      <c r="M92" s="234" t="s">
        <v>19</v>
      </c>
      <c r="N92" s="235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331</v>
      </c>
      <c r="AT92" s="185" t="s">
        <v>473</v>
      </c>
      <c r="AU92" s="185" t="s">
        <v>80</v>
      </c>
      <c r="AY92" s="18" t="s">
        <v>136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80</v>
      </c>
      <c r="BK92" s="186">
        <f>ROUND(I92*H92,2)</f>
        <v>0</v>
      </c>
      <c r="BL92" s="18" t="s">
        <v>236</v>
      </c>
      <c r="BM92" s="185" t="s">
        <v>610</v>
      </c>
    </row>
    <row r="93" spans="1:65" s="2" customFormat="1" ht="14.4" customHeight="1">
      <c r="A93" s="35"/>
      <c r="B93" s="36"/>
      <c r="C93" s="226" t="s">
        <v>169</v>
      </c>
      <c r="D93" s="226" t="s">
        <v>473</v>
      </c>
      <c r="E93" s="227" t="s">
        <v>611</v>
      </c>
      <c r="F93" s="228" t="s">
        <v>612</v>
      </c>
      <c r="G93" s="229" t="s">
        <v>163</v>
      </c>
      <c r="H93" s="230">
        <v>7.5</v>
      </c>
      <c r="I93" s="231"/>
      <c r="J93" s="232">
        <f>ROUND(I93*H93,2)</f>
        <v>0</v>
      </c>
      <c r="K93" s="228" t="s">
        <v>19</v>
      </c>
      <c r="L93" s="233"/>
      <c r="M93" s="234" t="s">
        <v>19</v>
      </c>
      <c r="N93" s="235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331</v>
      </c>
      <c r="AT93" s="185" t="s">
        <v>473</v>
      </c>
      <c r="AU93" s="185" t="s">
        <v>80</v>
      </c>
      <c r="AY93" s="18" t="s">
        <v>136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236</v>
      </c>
      <c r="BM93" s="185" t="s">
        <v>613</v>
      </c>
    </row>
    <row r="94" spans="1:65" s="13" customFormat="1" ht="10.199999999999999">
      <c r="B94" s="192"/>
      <c r="C94" s="193"/>
      <c r="D94" s="194" t="s">
        <v>148</v>
      </c>
      <c r="E94" s="195" t="s">
        <v>19</v>
      </c>
      <c r="F94" s="196" t="s">
        <v>614</v>
      </c>
      <c r="G94" s="193"/>
      <c r="H94" s="197">
        <v>7.5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148</v>
      </c>
      <c r="AU94" s="203" t="s">
        <v>80</v>
      </c>
      <c r="AV94" s="13" t="s">
        <v>82</v>
      </c>
      <c r="AW94" s="13" t="s">
        <v>33</v>
      </c>
      <c r="AX94" s="13" t="s">
        <v>72</v>
      </c>
      <c r="AY94" s="203" t="s">
        <v>136</v>
      </c>
    </row>
    <row r="95" spans="1:65" s="15" customFormat="1" ht="10.199999999999999">
      <c r="B95" s="214"/>
      <c r="C95" s="215"/>
      <c r="D95" s="194" t="s">
        <v>148</v>
      </c>
      <c r="E95" s="216" t="s">
        <v>19</v>
      </c>
      <c r="F95" s="217" t="s">
        <v>213</v>
      </c>
      <c r="G95" s="215"/>
      <c r="H95" s="218">
        <v>7.5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148</v>
      </c>
      <c r="AU95" s="224" t="s">
        <v>80</v>
      </c>
      <c r="AV95" s="15" t="s">
        <v>144</v>
      </c>
      <c r="AW95" s="15" t="s">
        <v>33</v>
      </c>
      <c r="AX95" s="15" t="s">
        <v>80</v>
      </c>
      <c r="AY95" s="224" t="s">
        <v>136</v>
      </c>
    </row>
    <row r="96" spans="1:65" s="2" customFormat="1" ht="14.4" customHeight="1">
      <c r="A96" s="35"/>
      <c r="B96" s="36"/>
      <c r="C96" s="226" t="s">
        <v>167</v>
      </c>
      <c r="D96" s="226" t="s">
        <v>473</v>
      </c>
      <c r="E96" s="227" t="s">
        <v>615</v>
      </c>
      <c r="F96" s="228" t="s">
        <v>616</v>
      </c>
      <c r="G96" s="229" t="s">
        <v>163</v>
      </c>
      <c r="H96" s="230">
        <v>12</v>
      </c>
      <c r="I96" s="231"/>
      <c r="J96" s="232">
        <f>ROUND(I96*H96,2)</f>
        <v>0</v>
      </c>
      <c r="K96" s="228" t="s">
        <v>19</v>
      </c>
      <c r="L96" s="233"/>
      <c r="M96" s="234" t="s">
        <v>19</v>
      </c>
      <c r="N96" s="235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331</v>
      </c>
      <c r="AT96" s="185" t="s">
        <v>473</v>
      </c>
      <c r="AU96" s="185" t="s">
        <v>80</v>
      </c>
      <c r="AY96" s="18" t="s">
        <v>136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236</v>
      </c>
      <c r="BM96" s="185" t="s">
        <v>617</v>
      </c>
    </row>
    <row r="97" spans="1:65" s="13" customFormat="1" ht="10.199999999999999">
      <c r="B97" s="192"/>
      <c r="C97" s="193"/>
      <c r="D97" s="194" t="s">
        <v>148</v>
      </c>
      <c r="E97" s="195" t="s">
        <v>19</v>
      </c>
      <c r="F97" s="196" t="s">
        <v>618</v>
      </c>
      <c r="G97" s="193"/>
      <c r="H97" s="197">
        <v>12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148</v>
      </c>
      <c r="AU97" s="203" t="s">
        <v>80</v>
      </c>
      <c r="AV97" s="13" t="s">
        <v>82</v>
      </c>
      <c r="AW97" s="13" t="s">
        <v>33</v>
      </c>
      <c r="AX97" s="13" t="s">
        <v>72</v>
      </c>
      <c r="AY97" s="203" t="s">
        <v>136</v>
      </c>
    </row>
    <row r="98" spans="1:65" s="15" customFormat="1" ht="10.199999999999999">
      <c r="B98" s="214"/>
      <c r="C98" s="215"/>
      <c r="D98" s="194" t="s">
        <v>148</v>
      </c>
      <c r="E98" s="216" t="s">
        <v>19</v>
      </c>
      <c r="F98" s="217" t="s">
        <v>213</v>
      </c>
      <c r="G98" s="215"/>
      <c r="H98" s="218">
        <v>12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148</v>
      </c>
      <c r="AU98" s="224" t="s">
        <v>80</v>
      </c>
      <c r="AV98" s="15" t="s">
        <v>144</v>
      </c>
      <c r="AW98" s="15" t="s">
        <v>33</v>
      </c>
      <c r="AX98" s="15" t="s">
        <v>80</v>
      </c>
      <c r="AY98" s="224" t="s">
        <v>136</v>
      </c>
    </row>
    <row r="99" spans="1:65" s="2" customFormat="1" ht="14.4" customHeight="1">
      <c r="A99" s="35"/>
      <c r="B99" s="36"/>
      <c r="C99" s="174" t="s">
        <v>179</v>
      </c>
      <c r="D99" s="174" t="s">
        <v>139</v>
      </c>
      <c r="E99" s="175" t="s">
        <v>619</v>
      </c>
      <c r="F99" s="176" t="s">
        <v>620</v>
      </c>
      <c r="G99" s="177" t="s">
        <v>163</v>
      </c>
      <c r="H99" s="178">
        <v>7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2.1000000000000001E-4</v>
      </c>
      <c r="R99" s="183">
        <f>Q99*H99</f>
        <v>1.47E-3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236</v>
      </c>
      <c r="AT99" s="185" t="s">
        <v>139</v>
      </c>
      <c r="AU99" s="185" t="s">
        <v>80</v>
      </c>
      <c r="AY99" s="18" t="s">
        <v>136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236</v>
      </c>
      <c r="BM99" s="185" t="s">
        <v>621</v>
      </c>
    </row>
    <row r="100" spans="1:65" s="13" customFormat="1" ht="10.199999999999999">
      <c r="B100" s="192"/>
      <c r="C100" s="193"/>
      <c r="D100" s="194" t="s">
        <v>148</v>
      </c>
      <c r="E100" s="195" t="s">
        <v>19</v>
      </c>
      <c r="F100" s="196" t="s">
        <v>622</v>
      </c>
      <c r="G100" s="193"/>
      <c r="H100" s="197">
        <v>7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148</v>
      </c>
      <c r="AU100" s="203" t="s">
        <v>80</v>
      </c>
      <c r="AV100" s="13" t="s">
        <v>82</v>
      </c>
      <c r="AW100" s="13" t="s">
        <v>33</v>
      </c>
      <c r="AX100" s="13" t="s">
        <v>72</v>
      </c>
      <c r="AY100" s="203" t="s">
        <v>136</v>
      </c>
    </row>
    <row r="101" spans="1:65" s="15" customFormat="1" ht="10.199999999999999">
      <c r="B101" s="214"/>
      <c r="C101" s="215"/>
      <c r="D101" s="194" t="s">
        <v>148</v>
      </c>
      <c r="E101" s="216" t="s">
        <v>19</v>
      </c>
      <c r="F101" s="217" t="s">
        <v>213</v>
      </c>
      <c r="G101" s="215"/>
      <c r="H101" s="218">
        <v>7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148</v>
      </c>
      <c r="AU101" s="224" t="s">
        <v>80</v>
      </c>
      <c r="AV101" s="15" t="s">
        <v>144</v>
      </c>
      <c r="AW101" s="15" t="s">
        <v>33</v>
      </c>
      <c r="AX101" s="15" t="s">
        <v>80</v>
      </c>
      <c r="AY101" s="224" t="s">
        <v>136</v>
      </c>
    </row>
    <row r="102" spans="1:65" s="2" customFormat="1" ht="14.4" customHeight="1">
      <c r="A102" s="35"/>
      <c r="B102" s="36"/>
      <c r="C102" s="226" t="s">
        <v>185</v>
      </c>
      <c r="D102" s="226" t="s">
        <v>473</v>
      </c>
      <c r="E102" s="227" t="s">
        <v>623</v>
      </c>
      <c r="F102" s="228" t="s">
        <v>624</v>
      </c>
      <c r="G102" s="229" t="s">
        <v>163</v>
      </c>
      <c r="H102" s="230">
        <v>1.5</v>
      </c>
      <c r="I102" s="231"/>
      <c r="J102" s="232">
        <f>ROUND(I102*H102,2)</f>
        <v>0</v>
      </c>
      <c r="K102" s="228" t="s">
        <v>19</v>
      </c>
      <c r="L102" s="233"/>
      <c r="M102" s="234" t="s">
        <v>19</v>
      </c>
      <c r="N102" s="235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331</v>
      </c>
      <c r="AT102" s="185" t="s">
        <v>473</v>
      </c>
      <c r="AU102" s="185" t="s">
        <v>80</v>
      </c>
      <c r="AY102" s="18" t="s">
        <v>136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236</v>
      </c>
      <c r="BM102" s="185" t="s">
        <v>625</v>
      </c>
    </row>
    <row r="103" spans="1:65" s="2" customFormat="1" ht="14.4" customHeight="1">
      <c r="A103" s="35"/>
      <c r="B103" s="36"/>
      <c r="C103" s="226" t="s">
        <v>191</v>
      </c>
      <c r="D103" s="226" t="s">
        <v>473</v>
      </c>
      <c r="E103" s="227" t="s">
        <v>626</v>
      </c>
      <c r="F103" s="228" t="s">
        <v>627</v>
      </c>
      <c r="G103" s="229" t="s">
        <v>163</v>
      </c>
      <c r="H103" s="230">
        <v>5.5</v>
      </c>
      <c r="I103" s="231"/>
      <c r="J103" s="232">
        <f>ROUND(I103*H103,2)</f>
        <v>0</v>
      </c>
      <c r="K103" s="228" t="s">
        <v>19</v>
      </c>
      <c r="L103" s="233"/>
      <c r="M103" s="234" t="s">
        <v>19</v>
      </c>
      <c r="N103" s="235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331</v>
      </c>
      <c r="AT103" s="185" t="s">
        <v>473</v>
      </c>
      <c r="AU103" s="185" t="s">
        <v>80</v>
      </c>
      <c r="AY103" s="18" t="s">
        <v>136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236</v>
      </c>
      <c r="BM103" s="185" t="s">
        <v>628</v>
      </c>
    </row>
    <row r="104" spans="1:65" s="13" customFormat="1" ht="10.199999999999999">
      <c r="B104" s="192"/>
      <c r="C104" s="193"/>
      <c r="D104" s="194" t="s">
        <v>148</v>
      </c>
      <c r="E104" s="195" t="s">
        <v>19</v>
      </c>
      <c r="F104" s="196" t="s">
        <v>629</v>
      </c>
      <c r="G104" s="193"/>
      <c r="H104" s="197">
        <v>5.5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148</v>
      </c>
      <c r="AU104" s="203" t="s">
        <v>80</v>
      </c>
      <c r="AV104" s="13" t="s">
        <v>82</v>
      </c>
      <c r="AW104" s="13" t="s">
        <v>33</v>
      </c>
      <c r="AX104" s="13" t="s">
        <v>72</v>
      </c>
      <c r="AY104" s="203" t="s">
        <v>136</v>
      </c>
    </row>
    <row r="105" spans="1:65" s="15" customFormat="1" ht="10.199999999999999">
      <c r="B105" s="214"/>
      <c r="C105" s="215"/>
      <c r="D105" s="194" t="s">
        <v>148</v>
      </c>
      <c r="E105" s="216" t="s">
        <v>19</v>
      </c>
      <c r="F105" s="217" t="s">
        <v>213</v>
      </c>
      <c r="G105" s="215"/>
      <c r="H105" s="218">
        <v>5.5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148</v>
      </c>
      <c r="AU105" s="224" t="s">
        <v>80</v>
      </c>
      <c r="AV105" s="15" t="s">
        <v>144</v>
      </c>
      <c r="AW105" s="15" t="s">
        <v>33</v>
      </c>
      <c r="AX105" s="15" t="s">
        <v>80</v>
      </c>
      <c r="AY105" s="224" t="s">
        <v>136</v>
      </c>
    </row>
    <row r="106" spans="1:65" s="2" customFormat="1" ht="14.4" customHeight="1">
      <c r="A106" s="35"/>
      <c r="B106" s="36"/>
      <c r="C106" s="174" t="s">
        <v>197</v>
      </c>
      <c r="D106" s="174" t="s">
        <v>139</v>
      </c>
      <c r="E106" s="175" t="s">
        <v>630</v>
      </c>
      <c r="F106" s="176" t="s">
        <v>631</v>
      </c>
      <c r="G106" s="177" t="s">
        <v>163</v>
      </c>
      <c r="H106" s="178">
        <v>4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1.2E-4</v>
      </c>
      <c r="R106" s="183">
        <f>Q106*H106</f>
        <v>4.8000000000000001E-4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236</v>
      </c>
      <c r="AT106" s="185" t="s">
        <v>139</v>
      </c>
      <c r="AU106" s="185" t="s">
        <v>80</v>
      </c>
      <c r="AY106" s="18" t="s">
        <v>136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236</v>
      </c>
      <c r="BM106" s="185" t="s">
        <v>632</v>
      </c>
    </row>
    <row r="107" spans="1:65" s="2" customFormat="1" ht="14.4" customHeight="1">
      <c r="A107" s="35"/>
      <c r="B107" s="36"/>
      <c r="C107" s="226" t="s">
        <v>203</v>
      </c>
      <c r="D107" s="226" t="s">
        <v>473</v>
      </c>
      <c r="E107" s="227" t="s">
        <v>633</v>
      </c>
      <c r="F107" s="228" t="s">
        <v>634</v>
      </c>
      <c r="G107" s="229" t="s">
        <v>163</v>
      </c>
      <c r="H107" s="230">
        <v>4</v>
      </c>
      <c r="I107" s="231"/>
      <c r="J107" s="232">
        <f>ROUND(I107*H107,2)</f>
        <v>0</v>
      </c>
      <c r="K107" s="228" t="s">
        <v>19</v>
      </c>
      <c r="L107" s="233"/>
      <c r="M107" s="234" t="s">
        <v>19</v>
      </c>
      <c r="N107" s="235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331</v>
      </c>
      <c r="AT107" s="185" t="s">
        <v>473</v>
      </c>
      <c r="AU107" s="185" t="s">
        <v>80</v>
      </c>
      <c r="AY107" s="18" t="s">
        <v>136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236</v>
      </c>
      <c r="BM107" s="185" t="s">
        <v>635</v>
      </c>
    </row>
    <row r="108" spans="1:65" s="2" customFormat="1" ht="14.4" customHeight="1">
      <c r="A108" s="35"/>
      <c r="B108" s="36"/>
      <c r="C108" s="174" t="s">
        <v>214</v>
      </c>
      <c r="D108" s="174" t="s">
        <v>139</v>
      </c>
      <c r="E108" s="175" t="s">
        <v>636</v>
      </c>
      <c r="F108" s="176" t="s">
        <v>637</v>
      </c>
      <c r="G108" s="177" t="s">
        <v>310</v>
      </c>
      <c r="H108" s="178">
        <v>1E-3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236</v>
      </c>
      <c r="AT108" s="185" t="s">
        <v>139</v>
      </c>
      <c r="AU108" s="185" t="s">
        <v>80</v>
      </c>
      <c r="AY108" s="18" t="s">
        <v>136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236</v>
      </c>
      <c r="BM108" s="185" t="s">
        <v>638</v>
      </c>
    </row>
    <row r="109" spans="1:65" s="12" customFormat="1" ht="25.95" customHeight="1">
      <c r="B109" s="158"/>
      <c r="C109" s="159"/>
      <c r="D109" s="160" t="s">
        <v>71</v>
      </c>
      <c r="E109" s="161" t="s">
        <v>639</v>
      </c>
      <c r="F109" s="161" t="s">
        <v>639</v>
      </c>
      <c r="G109" s="159"/>
      <c r="H109" s="159"/>
      <c r="I109" s="162"/>
      <c r="J109" s="163">
        <f>BK109</f>
        <v>0</v>
      </c>
      <c r="K109" s="159"/>
      <c r="L109" s="164"/>
      <c r="M109" s="165"/>
      <c r="N109" s="166"/>
      <c r="O109" s="166"/>
      <c r="P109" s="167">
        <f>SUM(P110:P130)</f>
        <v>0</v>
      </c>
      <c r="Q109" s="166"/>
      <c r="R109" s="167">
        <f>SUM(R110:R130)</f>
        <v>5.6985000000000008E-2</v>
      </c>
      <c r="S109" s="166"/>
      <c r="T109" s="168">
        <f>SUM(T110:T130)</f>
        <v>0</v>
      </c>
      <c r="AR109" s="169" t="s">
        <v>80</v>
      </c>
      <c r="AT109" s="170" t="s">
        <v>71</v>
      </c>
      <c r="AU109" s="170" t="s">
        <v>72</v>
      </c>
      <c r="AY109" s="169" t="s">
        <v>136</v>
      </c>
      <c r="BK109" s="171">
        <f>SUM(BK110:BK130)</f>
        <v>0</v>
      </c>
    </row>
    <row r="110" spans="1:65" s="2" customFormat="1" ht="14.4" customHeight="1">
      <c r="A110" s="35"/>
      <c r="B110" s="36"/>
      <c r="C110" s="174" t="s">
        <v>221</v>
      </c>
      <c r="D110" s="174" t="s">
        <v>139</v>
      </c>
      <c r="E110" s="175" t="s">
        <v>640</v>
      </c>
      <c r="F110" s="176" t="s">
        <v>641</v>
      </c>
      <c r="G110" s="177" t="s">
        <v>642</v>
      </c>
      <c r="H110" s="178">
        <v>1</v>
      </c>
      <c r="I110" s="179"/>
      <c r="J110" s="180">
        <f t="shared" ref="J110:J116" si="0"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ref="P110:P116" si="1">O110*H110</f>
        <v>0</v>
      </c>
      <c r="Q110" s="183">
        <v>0</v>
      </c>
      <c r="R110" s="183">
        <f t="shared" ref="R110:R116" si="2">Q110*H110</f>
        <v>0</v>
      </c>
      <c r="S110" s="183">
        <v>0</v>
      </c>
      <c r="T110" s="184">
        <f t="shared" ref="T110:T116" si="3"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236</v>
      </c>
      <c r="AT110" s="185" t="s">
        <v>139</v>
      </c>
      <c r="AU110" s="185" t="s">
        <v>80</v>
      </c>
      <c r="AY110" s="18" t="s">
        <v>136</v>
      </c>
      <c r="BE110" s="186">
        <f t="shared" ref="BE110:BE116" si="4">IF(N110="základní",J110,0)</f>
        <v>0</v>
      </c>
      <c r="BF110" s="186">
        <f t="shared" ref="BF110:BF116" si="5">IF(N110="snížená",J110,0)</f>
        <v>0</v>
      </c>
      <c r="BG110" s="186">
        <f t="shared" ref="BG110:BG116" si="6">IF(N110="zákl. přenesená",J110,0)</f>
        <v>0</v>
      </c>
      <c r="BH110" s="186">
        <f t="shared" ref="BH110:BH116" si="7">IF(N110="sníž. přenesená",J110,0)</f>
        <v>0</v>
      </c>
      <c r="BI110" s="186">
        <f t="shared" ref="BI110:BI116" si="8">IF(N110="nulová",J110,0)</f>
        <v>0</v>
      </c>
      <c r="BJ110" s="18" t="s">
        <v>80</v>
      </c>
      <c r="BK110" s="186">
        <f t="shared" ref="BK110:BK116" si="9">ROUND(I110*H110,2)</f>
        <v>0</v>
      </c>
      <c r="BL110" s="18" t="s">
        <v>236</v>
      </c>
      <c r="BM110" s="185" t="s">
        <v>643</v>
      </c>
    </row>
    <row r="111" spans="1:65" s="2" customFormat="1" ht="14.4" customHeight="1">
      <c r="A111" s="35"/>
      <c r="B111" s="36"/>
      <c r="C111" s="174" t="s">
        <v>227</v>
      </c>
      <c r="D111" s="174" t="s">
        <v>139</v>
      </c>
      <c r="E111" s="175" t="s">
        <v>644</v>
      </c>
      <c r="F111" s="176" t="s">
        <v>645</v>
      </c>
      <c r="G111" s="177" t="s">
        <v>642</v>
      </c>
      <c r="H111" s="178">
        <v>1</v>
      </c>
      <c r="I111" s="179"/>
      <c r="J111" s="180">
        <f t="shared" si="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"/>
        <v>0</v>
      </c>
      <c r="Q111" s="183">
        <v>1.2700000000000001E-3</v>
      </c>
      <c r="R111" s="183">
        <f t="shared" si="2"/>
        <v>1.2700000000000001E-3</v>
      </c>
      <c r="S111" s="183">
        <v>0</v>
      </c>
      <c r="T111" s="184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236</v>
      </c>
      <c r="AT111" s="185" t="s">
        <v>139</v>
      </c>
      <c r="AU111" s="185" t="s">
        <v>80</v>
      </c>
      <c r="AY111" s="18" t="s">
        <v>136</v>
      </c>
      <c r="BE111" s="186">
        <f t="shared" si="4"/>
        <v>0</v>
      </c>
      <c r="BF111" s="186">
        <f t="shared" si="5"/>
        <v>0</v>
      </c>
      <c r="BG111" s="186">
        <f t="shared" si="6"/>
        <v>0</v>
      </c>
      <c r="BH111" s="186">
        <f t="shared" si="7"/>
        <v>0</v>
      </c>
      <c r="BI111" s="186">
        <f t="shared" si="8"/>
        <v>0</v>
      </c>
      <c r="BJ111" s="18" t="s">
        <v>80</v>
      </c>
      <c r="BK111" s="186">
        <f t="shared" si="9"/>
        <v>0</v>
      </c>
      <c r="BL111" s="18" t="s">
        <v>236</v>
      </c>
      <c r="BM111" s="185" t="s">
        <v>646</v>
      </c>
    </row>
    <row r="112" spans="1:65" s="2" customFormat="1" ht="14.4" customHeight="1">
      <c r="A112" s="35"/>
      <c r="B112" s="36"/>
      <c r="C112" s="174" t="s">
        <v>8</v>
      </c>
      <c r="D112" s="174" t="s">
        <v>139</v>
      </c>
      <c r="E112" s="175" t="s">
        <v>647</v>
      </c>
      <c r="F112" s="176" t="s">
        <v>648</v>
      </c>
      <c r="G112" s="177" t="s">
        <v>152</v>
      </c>
      <c r="H112" s="178">
        <v>1</v>
      </c>
      <c r="I112" s="179"/>
      <c r="J112" s="180">
        <f t="shared" si="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"/>
        <v>0</v>
      </c>
      <c r="Q112" s="183">
        <v>1.57E-3</v>
      </c>
      <c r="R112" s="183">
        <f t="shared" si="2"/>
        <v>1.57E-3</v>
      </c>
      <c r="S112" s="183">
        <v>0</v>
      </c>
      <c r="T112" s="184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236</v>
      </c>
      <c r="AT112" s="185" t="s">
        <v>139</v>
      </c>
      <c r="AU112" s="185" t="s">
        <v>80</v>
      </c>
      <c r="AY112" s="18" t="s">
        <v>136</v>
      </c>
      <c r="BE112" s="186">
        <f t="shared" si="4"/>
        <v>0</v>
      </c>
      <c r="BF112" s="186">
        <f t="shared" si="5"/>
        <v>0</v>
      </c>
      <c r="BG112" s="186">
        <f t="shared" si="6"/>
        <v>0</v>
      </c>
      <c r="BH112" s="186">
        <f t="shared" si="7"/>
        <v>0</v>
      </c>
      <c r="BI112" s="186">
        <f t="shared" si="8"/>
        <v>0</v>
      </c>
      <c r="BJ112" s="18" t="s">
        <v>80</v>
      </c>
      <c r="BK112" s="186">
        <f t="shared" si="9"/>
        <v>0</v>
      </c>
      <c r="BL112" s="18" t="s">
        <v>236</v>
      </c>
      <c r="BM112" s="185" t="s">
        <v>649</v>
      </c>
    </row>
    <row r="113" spans="1:65" s="2" customFormat="1" ht="14.4" customHeight="1">
      <c r="A113" s="35"/>
      <c r="B113" s="36"/>
      <c r="C113" s="226" t="s">
        <v>236</v>
      </c>
      <c r="D113" s="226" t="s">
        <v>473</v>
      </c>
      <c r="E113" s="227" t="s">
        <v>650</v>
      </c>
      <c r="F113" s="228" t="s">
        <v>651</v>
      </c>
      <c r="G113" s="229" t="s">
        <v>642</v>
      </c>
      <c r="H113" s="230">
        <v>1</v>
      </c>
      <c r="I113" s="231"/>
      <c r="J113" s="232">
        <f t="shared" si="0"/>
        <v>0</v>
      </c>
      <c r="K113" s="228" t="s">
        <v>19</v>
      </c>
      <c r="L113" s="233"/>
      <c r="M113" s="234" t="s">
        <v>19</v>
      </c>
      <c r="N113" s="235" t="s">
        <v>43</v>
      </c>
      <c r="O113" s="65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331</v>
      </c>
      <c r="AT113" s="185" t="s">
        <v>473</v>
      </c>
      <c r="AU113" s="185" t="s">
        <v>80</v>
      </c>
      <c r="AY113" s="18" t="s">
        <v>136</v>
      </c>
      <c r="BE113" s="186">
        <f t="shared" si="4"/>
        <v>0</v>
      </c>
      <c r="BF113" s="186">
        <f t="shared" si="5"/>
        <v>0</v>
      </c>
      <c r="BG113" s="186">
        <f t="shared" si="6"/>
        <v>0</v>
      </c>
      <c r="BH113" s="186">
        <f t="shared" si="7"/>
        <v>0</v>
      </c>
      <c r="BI113" s="186">
        <f t="shared" si="8"/>
        <v>0</v>
      </c>
      <c r="BJ113" s="18" t="s">
        <v>80</v>
      </c>
      <c r="BK113" s="186">
        <f t="shared" si="9"/>
        <v>0</v>
      </c>
      <c r="BL113" s="18" t="s">
        <v>236</v>
      </c>
      <c r="BM113" s="185" t="s">
        <v>652</v>
      </c>
    </row>
    <row r="114" spans="1:65" s="2" customFormat="1" ht="14.4" customHeight="1">
      <c r="A114" s="35"/>
      <c r="B114" s="36"/>
      <c r="C114" s="174" t="s">
        <v>242</v>
      </c>
      <c r="D114" s="174" t="s">
        <v>139</v>
      </c>
      <c r="E114" s="175" t="s">
        <v>653</v>
      </c>
      <c r="F114" s="176" t="s">
        <v>654</v>
      </c>
      <c r="G114" s="177" t="s">
        <v>152</v>
      </c>
      <c r="H114" s="178">
        <v>1</v>
      </c>
      <c r="I114" s="179"/>
      <c r="J114" s="180">
        <f t="shared" si="0"/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 t="shared" si="1"/>
        <v>0</v>
      </c>
      <c r="Q114" s="183">
        <v>5.1999999999999995E-4</v>
      </c>
      <c r="R114" s="183">
        <f t="shared" si="2"/>
        <v>5.1999999999999995E-4</v>
      </c>
      <c r="S114" s="183">
        <v>0</v>
      </c>
      <c r="T114" s="184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236</v>
      </c>
      <c r="AT114" s="185" t="s">
        <v>139</v>
      </c>
      <c r="AU114" s="185" t="s">
        <v>80</v>
      </c>
      <c r="AY114" s="18" t="s">
        <v>136</v>
      </c>
      <c r="BE114" s="186">
        <f t="shared" si="4"/>
        <v>0</v>
      </c>
      <c r="BF114" s="186">
        <f t="shared" si="5"/>
        <v>0</v>
      </c>
      <c r="BG114" s="186">
        <f t="shared" si="6"/>
        <v>0</v>
      </c>
      <c r="BH114" s="186">
        <f t="shared" si="7"/>
        <v>0</v>
      </c>
      <c r="BI114" s="186">
        <f t="shared" si="8"/>
        <v>0</v>
      </c>
      <c r="BJ114" s="18" t="s">
        <v>80</v>
      </c>
      <c r="BK114" s="186">
        <f t="shared" si="9"/>
        <v>0</v>
      </c>
      <c r="BL114" s="18" t="s">
        <v>236</v>
      </c>
      <c r="BM114" s="185" t="s">
        <v>655</v>
      </c>
    </row>
    <row r="115" spans="1:65" s="2" customFormat="1" ht="14.4" customHeight="1">
      <c r="A115" s="35"/>
      <c r="B115" s="36"/>
      <c r="C115" s="174" t="s">
        <v>248</v>
      </c>
      <c r="D115" s="174" t="s">
        <v>139</v>
      </c>
      <c r="E115" s="175" t="s">
        <v>656</v>
      </c>
      <c r="F115" s="176" t="s">
        <v>657</v>
      </c>
      <c r="G115" s="177" t="s">
        <v>163</v>
      </c>
      <c r="H115" s="178">
        <v>2</v>
      </c>
      <c r="I115" s="179"/>
      <c r="J115" s="180">
        <f t="shared" si="0"/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 t="shared" si="1"/>
        <v>0</v>
      </c>
      <c r="Q115" s="183">
        <v>0</v>
      </c>
      <c r="R115" s="183">
        <f t="shared" si="2"/>
        <v>0</v>
      </c>
      <c r="S115" s="183">
        <v>0</v>
      </c>
      <c r="T115" s="184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236</v>
      </c>
      <c r="AT115" s="185" t="s">
        <v>139</v>
      </c>
      <c r="AU115" s="185" t="s">
        <v>80</v>
      </c>
      <c r="AY115" s="18" t="s">
        <v>136</v>
      </c>
      <c r="BE115" s="186">
        <f t="shared" si="4"/>
        <v>0</v>
      </c>
      <c r="BF115" s="186">
        <f t="shared" si="5"/>
        <v>0</v>
      </c>
      <c r="BG115" s="186">
        <f t="shared" si="6"/>
        <v>0</v>
      </c>
      <c r="BH115" s="186">
        <f t="shared" si="7"/>
        <v>0</v>
      </c>
      <c r="BI115" s="186">
        <f t="shared" si="8"/>
        <v>0</v>
      </c>
      <c r="BJ115" s="18" t="s">
        <v>80</v>
      </c>
      <c r="BK115" s="186">
        <f t="shared" si="9"/>
        <v>0</v>
      </c>
      <c r="BL115" s="18" t="s">
        <v>236</v>
      </c>
      <c r="BM115" s="185" t="s">
        <v>658</v>
      </c>
    </row>
    <row r="116" spans="1:65" s="2" customFormat="1" ht="14.4" customHeight="1">
      <c r="A116" s="35"/>
      <c r="B116" s="36"/>
      <c r="C116" s="174" t="s">
        <v>254</v>
      </c>
      <c r="D116" s="174" t="s">
        <v>139</v>
      </c>
      <c r="E116" s="175" t="s">
        <v>659</v>
      </c>
      <c r="F116" s="176" t="s">
        <v>660</v>
      </c>
      <c r="G116" s="177" t="s">
        <v>163</v>
      </c>
      <c r="H116" s="178">
        <v>1</v>
      </c>
      <c r="I116" s="179"/>
      <c r="J116" s="180">
        <f t="shared" si="0"/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 t="shared" si="1"/>
        <v>0</v>
      </c>
      <c r="Q116" s="183">
        <v>1.106E-2</v>
      </c>
      <c r="R116" s="183">
        <f t="shared" si="2"/>
        <v>1.106E-2</v>
      </c>
      <c r="S116" s="183">
        <v>0</v>
      </c>
      <c r="T116" s="184">
        <f t="shared" si="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236</v>
      </c>
      <c r="AT116" s="185" t="s">
        <v>139</v>
      </c>
      <c r="AU116" s="185" t="s">
        <v>80</v>
      </c>
      <c r="AY116" s="18" t="s">
        <v>136</v>
      </c>
      <c r="BE116" s="186">
        <f t="shared" si="4"/>
        <v>0</v>
      </c>
      <c r="BF116" s="186">
        <f t="shared" si="5"/>
        <v>0</v>
      </c>
      <c r="BG116" s="186">
        <f t="shared" si="6"/>
        <v>0</v>
      </c>
      <c r="BH116" s="186">
        <f t="shared" si="7"/>
        <v>0</v>
      </c>
      <c r="BI116" s="186">
        <f t="shared" si="8"/>
        <v>0</v>
      </c>
      <c r="BJ116" s="18" t="s">
        <v>80</v>
      </c>
      <c r="BK116" s="186">
        <f t="shared" si="9"/>
        <v>0</v>
      </c>
      <c r="BL116" s="18" t="s">
        <v>236</v>
      </c>
      <c r="BM116" s="185" t="s">
        <v>661</v>
      </c>
    </row>
    <row r="117" spans="1:65" s="13" customFormat="1" ht="10.199999999999999">
      <c r="B117" s="192"/>
      <c r="C117" s="193"/>
      <c r="D117" s="194" t="s">
        <v>148</v>
      </c>
      <c r="E117" s="195" t="s">
        <v>19</v>
      </c>
      <c r="F117" s="196" t="s">
        <v>80</v>
      </c>
      <c r="G117" s="193"/>
      <c r="H117" s="197">
        <v>1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148</v>
      </c>
      <c r="AU117" s="203" t="s">
        <v>80</v>
      </c>
      <c r="AV117" s="13" t="s">
        <v>82</v>
      </c>
      <c r="AW117" s="13" t="s">
        <v>33</v>
      </c>
      <c r="AX117" s="13" t="s">
        <v>80</v>
      </c>
      <c r="AY117" s="203" t="s">
        <v>136</v>
      </c>
    </row>
    <row r="118" spans="1:65" s="2" customFormat="1" ht="14.4" customHeight="1">
      <c r="A118" s="35"/>
      <c r="B118" s="36"/>
      <c r="C118" s="174" t="s">
        <v>260</v>
      </c>
      <c r="D118" s="174" t="s">
        <v>139</v>
      </c>
      <c r="E118" s="175" t="s">
        <v>662</v>
      </c>
      <c r="F118" s="176" t="s">
        <v>663</v>
      </c>
      <c r="G118" s="177" t="s">
        <v>163</v>
      </c>
      <c r="H118" s="178">
        <v>6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4.9800000000000001E-3</v>
      </c>
      <c r="R118" s="183">
        <f>Q118*H118</f>
        <v>2.988E-2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236</v>
      </c>
      <c r="AT118" s="185" t="s">
        <v>139</v>
      </c>
      <c r="AU118" s="185" t="s">
        <v>80</v>
      </c>
      <c r="AY118" s="18" t="s">
        <v>136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236</v>
      </c>
      <c r="BM118" s="185" t="s">
        <v>664</v>
      </c>
    </row>
    <row r="119" spans="1:65" s="13" customFormat="1" ht="10.199999999999999">
      <c r="B119" s="192"/>
      <c r="C119" s="193"/>
      <c r="D119" s="194" t="s">
        <v>148</v>
      </c>
      <c r="E119" s="195" t="s">
        <v>19</v>
      </c>
      <c r="F119" s="196" t="s">
        <v>167</v>
      </c>
      <c r="G119" s="193"/>
      <c r="H119" s="197">
        <v>6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148</v>
      </c>
      <c r="AU119" s="203" t="s">
        <v>80</v>
      </c>
      <c r="AV119" s="13" t="s">
        <v>82</v>
      </c>
      <c r="AW119" s="13" t="s">
        <v>33</v>
      </c>
      <c r="AX119" s="13" t="s">
        <v>80</v>
      </c>
      <c r="AY119" s="203" t="s">
        <v>136</v>
      </c>
    </row>
    <row r="120" spans="1:65" s="2" customFormat="1" ht="14.4" customHeight="1">
      <c r="A120" s="35"/>
      <c r="B120" s="36"/>
      <c r="C120" s="174" t="s">
        <v>7</v>
      </c>
      <c r="D120" s="174" t="s">
        <v>139</v>
      </c>
      <c r="E120" s="175" t="s">
        <v>665</v>
      </c>
      <c r="F120" s="176" t="s">
        <v>666</v>
      </c>
      <c r="G120" s="177" t="s">
        <v>163</v>
      </c>
      <c r="H120" s="178">
        <v>2.5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2.5300000000000001E-3</v>
      </c>
      <c r="R120" s="183">
        <f>Q120*H120</f>
        <v>6.3250000000000008E-3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236</v>
      </c>
      <c r="AT120" s="185" t="s">
        <v>139</v>
      </c>
      <c r="AU120" s="185" t="s">
        <v>80</v>
      </c>
      <c r="AY120" s="18" t="s">
        <v>136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236</v>
      </c>
      <c r="BM120" s="185" t="s">
        <v>667</v>
      </c>
    </row>
    <row r="121" spans="1:65" s="13" customFormat="1" ht="10.199999999999999">
      <c r="B121" s="192"/>
      <c r="C121" s="193"/>
      <c r="D121" s="194" t="s">
        <v>148</v>
      </c>
      <c r="E121" s="195" t="s">
        <v>19</v>
      </c>
      <c r="F121" s="196" t="s">
        <v>668</v>
      </c>
      <c r="G121" s="193"/>
      <c r="H121" s="197">
        <v>2.5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148</v>
      </c>
      <c r="AU121" s="203" t="s">
        <v>80</v>
      </c>
      <c r="AV121" s="13" t="s">
        <v>82</v>
      </c>
      <c r="AW121" s="13" t="s">
        <v>33</v>
      </c>
      <c r="AX121" s="13" t="s">
        <v>80</v>
      </c>
      <c r="AY121" s="203" t="s">
        <v>136</v>
      </c>
    </row>
    <row r="122" spans="1:65" s="2" customFormat="1" ht="14.4" customHeight="1">
      <c r="A122" s="35"/>
      <c r="B122" s="36"/>
      <c r="C122" s="174" t="s">
        <v>271</v>
      </c>
      <c r="D122" s="174" t="s">
        <v>139</v>
      </c>
      <c r="E122" s="175" t="s">
        <v>669</v>
      </c>
      <c r="F122" s="176" t="s">
        <v>670</v>
      </c>
      <c r="G122" s="177" t="s">
        <v>163</v>
      </c>
      <c r="H122" s="178">
        <v>2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2.6800000000000001E-3</v>
      </c>
      <c r="R122" s="183">
        <f>Q122*H122</f>
        <v>5.3600000000000002E-3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236</v>
      </c>
      <c r="AT122" s="185" t="s">
        <v>139</v>
      </c>
      <c r="AU122" s="185" t="s">
        <v>80</v>
      </c>
      <c r="AY122" s="18" t="s">
        <v>136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236</v>
      </c>
      <c r="BM122" s="185" t="s">
        <v>671</v>
      </c>
    </row>
    <row r="123" spans="1:65" s="13" customFormat="1" ht="10.199999999999999">
      <c r="B123" s="192"/>
      <c r="C123" s="193"/>
      <c r="D123" s="194" t="s">
        <v>148</v>
      </c>
      <c r="E123" s="195" t="s">
        <v>19</v>
      </c>
      <c r="F123" s="196" t="s">
        <v>82</v>
      </c>
      <c r="G123" s="193"/>
      <c r="H123" s="197">
        <v>2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148</v>
      </c>
      <c r="AU123" s="203" t="s">
        <v>80</v>
      </c>
      <c r="AV123" s="13" t="s">
        <v>82</v>
      </c>
      <c r="AW123" s="13" t="s">
        <v>33</v>
      </c>
      <c r="AX123" s="13" t="s">
        <v>80</v>
      </c>
      <c r="AY123" s="203" t="s">
        <v>136</v>
      </c>
    </row>
    <row r="124" spans="1:65" s="2" customFormat="1" ht="14.4" customHeight="1">
      <c r="A124" s="35"/>
      <c r="B124" s="36"/>
      <c r="C124" s="226" t="s">
        <v>277</v>
      </c>
      <c r="D124" s="226" t="s">
        <v>473</v>
      </c>
      <c r="E124" s="227" t="s">
        <v>672</v>
      </c>
      <c r="F124" s="228" t="s">
        <v>673</v>
      </c>
      <c r="G124" s="229" t="s">
        <v>642</v>
      </c>
      <c r="H124" s="230">
        <v>1</v>
      </c>
      <c r="I124" s="231"/>
      <c r="J124" s="232">
        <f>ROUND(I124*H124,2)</f>
        <v>0</v>
      </c>
      <c r="K124" s="228" t="s">
        <v>19</v>
      </c>
      <c r="L124" s="233"/>
      <c r="M124" s="234" t="s">
        <v>19</v>
      </c>
      <c r="N124" s="235" t="s">
        <v>43</v>
      </c>
      <c r="O124" s="65"/>
      <c r="P124" s="183">
        <f>O124*H124</f>
        <v>0</v>
      </c>
      <c r="Q124" s="183">
        <v>1E-3</v>
      </c>
      <c r="R124" s="183">
        <f>Q124*H124</f>
        <v>1E-3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331</v>
      </c>
      <c r="AT124" s="185" t="s">
        <v>473</v>
      </c>
      <c r="AU124" s="185" t="s">
        <v>80</v>
      </c>
      <c r="AY124" s="18" t="s">
        <v>136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236</v>
      </c>
      <c r="BM124" s="185" t="s">
        <v>674</v>
      </c>
    </row>
    <row r="125" spans="1:65" s="2" customFormat="1" ht="14.4" customHeight="1">
      <c r="A125" s="35"/>
      <c r="B125" s="36"/>
      <c r="C125" s="174" t="s">
        <v>283</v>
      </c>
      <c r="D125" s="174" t="s">
        <v>139</v>
      </c>
      <c r="E125" s="175" t="s">
        <v>675</v>
      </c>
      <c r="F125" s="176" t="s">
        <v>676</v>
      </c>
      <c r="G125" s="177" t="s">
        <v>152</v>
      </c>
      <c r="H125" s="178">
        <v>8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236</v>
      </c>
      <c r="AT125" s="185" t="s">
        <v>139</v>
      </c>
      <c r="AU125" s="185" t="s">
        <v>80</v>
      </c>
      <c r="AY125" s="18" t="s">
        <v>136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236</v>
      </c>
      <c r="BM125" s="185" t="s">
        <v>677</v>
      </c>
    </row>
    <row r="126" spans="1:65" s="2" customFormat="1" ht="14.4" customHeight="1">
      <c r="A126" s="35"/>
      <c r="B126" s="36"/>
      <c r="C126" s="174" t="s">
        <v>288</v>
      </c>
      <c r="D126" s="174" t="s">
        <v>139</v>
      </c>
      <c r="E126" s="175" t="s">
        <v>678</v>
      </c>
      <c r="F126" s="176" t="s">
        <v>679</v>
      </c>
      <c r="G126" s="177" t="s">
        <v>163</v>
      </c>
      <c r="H126" s="178">
        <v>11.5</v>
      </c>
      <c r="I126" s="179"/>
      <c r="J126" s="180">
        <f>ROUND(I126*H126,2)</f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236</v>
      </c>
      <c r="AT126" s="185" t="s">
        <v>139</v>
      </c>
      <c r="AU126" s="185" t="s">
        <v>80</v>
      </c>
      <c r="AY126" s="18" t="s">
        <v>136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236</v>
      </c>
      <c r="BM126" s="185" t="s">
        <v>680</v>
      </c>
    </row>
    <row r="127" spans="1:65" s="13" customFormat="1" ht="10.199999999999999">
      <c r="B127" s="192"/>
      <c r="C127" s="193"/>
      <c r="D127" s="194" t="s">
        <v>148</v>
      </c>
      <c r="E127" s="195" t="s">
        <v>19</v>
      </c>
      <c r="F127" s="196" t="s">
        <v>681</v>
      </c>
      <c r="G127" s="193"/>
      <c r="H127" s="197">
        <v>11.5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148</v>
      </c>
      <c r="AU127" s="203" t="s">
        <v>80</v>
      </c>
      <c r="AV127" s="13" t="s">
        <v>82</v>
      </c>
      <c r="AW127" s="13" t="s">
        <v>33</v>
      </c>
      <c r="AX127" s="13" t="s">
        <v>72</v>
      </c>
      <c r="AY127" s="203" t="s">
        <v>136</v>
      </c>
    </row>
    <row r="128" spans="1:65" s="15" customFormat="1" ht="10.199999999999999">
      <c r="B128" s="214"/>
      <c r="C128" s="215"/>
      <c r="D128" s="194" t="s">
        <v>148</v>
      </c>
      <c r="E128" s="216" t="s">
        <v>19</v>
      </c>
      <c r="F128" s="217" t="s">
        <v>213</v>
      </c>
      <c r="G128" s="215"/>
      <c r="H128" s="218">
        <v>11.5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148</v>
      </c>
      <c r="AU128" s="224" t="s">
        <v>80</v>
      </c>
      <c r="AV128" s="15" t="s">
        <v>144</v>
      </c>
      <c r="AW128" s="15" t="s">
        <v>33</v>
      </c>
      <c r="AX128" s="15" t="s">
        <v>80</v>
      </c>
      <c r="AY128" s="224" t="s">
        <v>136</v>
      </c>
    </row>
    <row r="129" spans="1:65" s="2" customFormat="1" ht="14.4" customHeight="1">
      <c r="A129" s="35"/>
      <c r="B129" s="36"/>
      <c r="C129" s="174" t="s">
        <v>294</v>
      </c>
      <c r="D129" s="174" t="s">
        <v>139</v>
      </c>
      <c r="E129" s="175" t="s">
        <v>682</v>
      </c>
      <c r="F129" s="176" t="s">
        <v>683</v>
      </c>
      <c r="G129" s="177" t="s">
        <v>310</v>
      </c>
      <c r="H129" s="178">
        <v>0.01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236</v>
      </c>
      <c r="AT129" s="185" t="s">
        <v>139</v>
      </c>
      <c r="AU129" s="185" t="s">
        <v>80</v>
      </c>
      <c r="AY129" s="18" t="s">
        <v>136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236</v>
      </c>
      <c r="BM129" s="185" t="s">
        <v>684</v>
      </c>
    </row>
    <row r="130" spans="1:65" s="2" customFormat="1" ht="14.4" customHeight="1">
      <c r="A130" s="35"/>
      <c r="B130" s="36"/>
      <c r="C130" s="174" t="s">
        <v>299</v>
      </c>
      <c r="D130" s="174" t="s">
        <v>139</v>
      </c>
      <c r="E130" s="175" t="s">
        <v>685</v>
      </c>
      <c r="F130" s="176" t="s">
        <v>686</v>
      </c>
      <c r="G130" s="177" t="s">
        <v>310</v>
      </c>
      <c r="H130" s="178">
        <v>2.5999999999999999E-2</v>
      </c>
      <c r="I130" s="179"/>
      <c r="J130" s="180">
        <f>ROUND(I130*H130,2)</f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236</v>
      </c>
      <c r="AT130" s="185" t="s">
        <v>139</v>
      </c>
      <c r="AU130" s="185" t="s">
        <v>80</v>
      </c>
      <c r="AY130" s="18" t="s">
        <v>136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236</v>
      </c>
      <c r="BM130" s="185" t="s">
        <v>687</v>
      </c>
    </row>
    <row r="131" spans="1:65" s="12" customFormat="1" ht="25.95" customHeight="1">
      <c r="B131" s="158"/>
      <c r="C131" s="159"/>
      <c r="D131" s="160" t="s">
        <v>71</v>
      </c>
      <c r="E131" s="161" t="s">
        <v>688</v>
      </c>
      <c r="F131" s="161" t="s">
        <v>688</v>
      </c>
      <c r="G131" s="159"/>
      <c r="H131" s="159"/>
      <c r="I131" s="162"/>
      <c r="J131" s="163">
        <f>BK131</f>
        <v>0</v>
      </c>
      <c r="K131" s="159"/>
      <c r="L131" s="164"/>
      <c r="M131" s="165"/>
      <c r="N131" s="166"/>
      <c r="O131" s="166"/>
      <c r="P131" s="167">
        <f>SUM(P132:P179)</f>
        <v>0</v>
      </c>
      <c r="Q131" s="166"/>
      <c r="R131" s="167">
        <f>SUM(R132:R179)</f>
        <v>0.67010499999999995</v>
      </c>
      <c r="S131" s="166"/>
      <c r="T131" s="168">
        <f>SUM(T132:T179)</f>
        <v>0</v>
      </c>
      <c r="AR131" s="169" t="s">
        <v>80</v>
      </c>
      <c r="AT131" s="170" t="s">
        <v>71</v>
      </c>
      <c r="AU131" s="170" t="s">
        <v>72</v>
      </c>
      <c r="AY131" s="169" t="s">
        <v>136</v>
      </c>
      <c r="BK131" s="171">
        <f>SUM(BK132:BK179)</f>
        <v>0</v>
      </c>
    </row>
    <row r="132" spans="1:65" s="2" customFormat="1" ht="14.4" customHeight="1">
      <c r="A132" s="35"/>
      <c r="B132" s="36"/>
      <c r="C132" s="174" t="s">
        <v>307</v>
      </c>
      <c r="D132" s="174" t="s">
        <v>139</v>
      </c>
      <c r="E132" s="175" t="s">
        <v>689</v>
      </c>
      <c r="F132" s="176" t="s">
        <v>690</v>
      </c>
      <c r="G132" s="177" t="s">
        <v>163</v>
      </c>
      <c r="H132" s="178">
        <v>12</v>
      </c>
      <c r="I132" s="179"/>
      <c r="J132" s="180">
        <f t="shared" ref="J132:J138" si="10">ROUND(I132*H132,2)</f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 t="shared" ref="P132:P138" si="11">O132*H132</f>
        <v>0</v>
      </c>
      <c r="Q132" s="183">
        <v>0</v>
      </c>
      <c r="R132" s="183">
        <f t="shared" ref="R132:R138" si="12">Q132*H132</f>
        <v>0</v>
      </c>
      <c r="S132" s="183">
        <v>0</v>
      </c>
      <c r="T132" s="184">
        <f t="shared" ref="T132:T138" si="13"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236</v>
      </c>
      <c r="AT132" s="185" t="s">
        <v>139</v>
      </c>
      <c r="AU132" s="185" t="s">
        <v>80</v>
      </c>
      <c r="AY132" s="18" t="s">
        <v>136</v>
      </c>
      <c r="BE132" s="186">
        <f t="shared" ref="BE132:BE138" si="14">IF(N132="základní",J132,0)</f>
        <v>0</v>
      </c>
      <c r="BF132" s="186">
        <f t="shared" ref="BF132:BF138" si="15">IF(N132="snížená",J132,0)</f>
        <v>0</v>
      </c>
      <c r="BG132" s="186">
        <f t="shared" ref="BG132:BG138" si="16">IF(N132="zákl. přenesená",J132,0)</f>
        <v>0</v>
      </c>
      <c r="BH132" s="186">
        <f t="shared" ref="BH132:BH138" si="17">IF(N132="sníž. přenesená",J132,0)</f>
        <v>0</v>
      </c>
      <c r="BI132" s="186">
        <f t="shared" ref="BI132:BI138" si="18">IF(N132="nulová",J132,0)</f>
        <v>0</v>
      </c>
      <c r="BJ132" s="18" t="s">
        <v>80</v>
      </c>
      <c r="BK132" s="186">
        <f t="shared" ref="BK132:BK138" si="19">ROUND(I132*H132,2)</f>
        <v>0</v>
      </c>
      <c r="BL132" s="18" t="s">
        <v>236</v>
      </c>
      <c r="BM132" s="185" t="s">
        <v>691</v>
      </c>
    </row>
    <row r="133" spans="1:65" s="2" customFormat="1" ht="14.4" customHeight="1">
      <c r="A133" s="35"/>
      <c r="B133" s="36"/>
      <c r="C133" s="174" t="s">
        <v>313</v>
      </c>
      <c r="D133" s="174" t="s">
        <v>139</v>
      </c>
      <c r="E133" s="175" t="s">
        <v>692</v>
      </c>
      <c r="F133" s="176" t="s">
        <v>693</v>
      </c>
      <c r="G133" s="177" t="s">
        <v>152</v>
      </c>
      <c r="H133" s="178">
        <v>3</v>
      </c>
      <c r="I133" s="179"/>
      <c r="J133" s="180">
        <f t="shared" si="10"/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si="11"/>
        <v>0</v>
      </c>
      <c r="Q133" s="183">
        <v>1.857E-2</v>
      </c>
      <c r="R133" s="183">
        <f t="shared" si="12"/>
        <v>5.5709999999999996E-2</v>
      </c>
      <c r="S133" s="183">
        <v>0</v>
      </c>
      <c r="T133" s="184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236</v>
      </c>
      <c r="AT133" s="185" t="s">
        <v>139</v>
      </c>
      <c r="AU133" s="185" t="s">
        <v>80</v>
      </c>
      <c r="AY133" s="18" t="s">
        <v>136</v>
      </c>
      <c r="BE133" s="186">
        <f t="shared" si="14"/>
        <v>0</v>
      </c>
      <c r="BF133" s="186">
        <f t="shared" si="15"/>
        <v>0</v>
      </c>
      <c r="BG133" s="186">
        <f t="shared" si="16"/>
        <v>0</v>
      </c>
      <c r="BH133" s="186">
        <f t="shared" si="17"/>
        <v>0</v>
      </c>
      <c r="BI133" s="186">
        <f t="shared" si="18"/>
        <v>0</v>
      </c>
      <c r="BJ133" s="18" t="s">
        <v>80</v>
      </c>
      <c r="BK133" s="186">
        <f t="shared" si="19"/>
        <v>0</v>
      </c>
      <c r="BL133" s="18" t="s">
        <v>236</v>
      </c>
      <c r="BM133" s="185" t="s">
        <v>694</v>
      </c>
    </row>
    <row r="134" spans="1:65" s="2" customFormat="1" ht="14.4" customHeight="1">
      <c r="A134" s="35"/>
      <c r="B134" s="36"/>
      <c r="C134" s="174" t="s">
        <v>318</v>
      </c>
      <c r="D134" s="174" t="s">
        <v>139</v>
      </c>
      <c r="E134" s="175" t="s">
        <v>695</v>
      </c>
      <c r="F134" s="176" t="s">
        <v>696</v>
      </c>
      <c r="G134" s="177" t="s">
        <v>152</v>
      </c>
      <c r="H134" s="178">
        <v>1</v>
      </c>
      <c r="I134" s="179"/>
      <c r="J134" s="180">
        <f t="shared" si="10"/>
        <v>0</v>
      </c>
      <c r="K134" s="176" t="s">
        <v>19</v>
      </c>
      <c r="L134" s="40"/>
      <c r="M134" s="181" t="s">
        <v>19</v>
      </c>
      <c r="N134" s="182" t="s">
        <v>43</v>
      </c>
      <c r="O134" s="65"/>
      <c r="P134" s="183">
        <f t="shared" si="11"/>
        <v>0</v>
      </c>
      <c r="Q134" s="183">
        <v>6.8700000000000002E-3</v>
      </c>
      <c r="R134" s="183">
        <f t="shared" si="12"/>
        <v>6.8700000000000002E-3</v>
      </c>
      <c r="S134" s="183">
        <v>0</v>
      </c>
      <c r="T134" s="184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236</v>
      </c>
      <c r="AT134" s="185" t="s">
        <v>139</v>
      </c>
      <c r="AU134" s="185" t="s">
        <v>80</v>
      </c>
      <c r="AY134" s="18" t="s">
        <v>136</v>
      </c>
      <c r="BE134" s="186">
        <f t="shared" si="14"/>
        <v>0</v>
      </c>
      <c r="BF134" s="186">
        <f t="shared" si="15"/>
        <v>0</v>
      </c>
      <c r="BG134" s="186">
        <f t="shared" si="16"/>
        <v>0</v>
      </c>
      <c r="BH134" s="186">
        <f t="shared" si="17"/>
        <v>0</v>
      </c>
      <c r="BI134" s="186">
        <f t="shared" si="18"/>
        <v>0</v>
      </c>
      <c r="BJ134" s="18" t="s">
        <v>80</v>
      </c>
      <c r="BK134" s="186">
        <f t="shared" si="19"/>
        <v>0</v>
      </c>
      <c r="BL134" s="18" t="s">
        <v>236</v>
      </c>
      <c r="BM134" s="185" t="s">
        <v>697</v>
      </c>
    </row>
    <row r="135" spans="1:65" s="2" customFormat="1" ht="14.4" customHeight="1">
      <c r="A135" s="35"/>
      <c r="B135" s="36"/>
      <c r="C135" s="174" t="s">
        <v>324</v>
      </c>
      <c r="D135" s="174" t="s">
        <v>139</v>
      </c>
      <c r="E135" s="175" t="s">
        <v>698</v>
      </c>
      <c r="F135" s="176" t="s">
        <v>699</v>
      </c>
      <c r="G135" s="177" t="s">
        <v>152</v>
      </c>
      <c r="H135" s="178">
        <v>1</v>
      </c>
      <c r="I135" s="179"/>
      <c r="J135" s="180">
        <f t="shared" si="10"/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 t="shared" si="11"/>
        <v>0</v>
      </c>
      <c r="Q135" s="183">
        <v>1.7000000000000001E-4</v>
      </c>
      <c r="R135" s="183">
        <f t="shared" si="12"/>
        <v>1.7000000000000001E-4</v>
      </c>
      <c r="S135" s="183">
        <v>0</v>
      </c>
      <c r="T135" s="184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236</v>
      </c>
      <c r="AT135" s="185" t="s">
        <v>139</v>
      </c>
      <c r="AU135" s="185" t="s">
        <v>80</v>
      </c>
      <c r="AY135" s="18" t="s">
        <v>136</v>
      </c>
      <c r="BE135" s="186">
        <f t="shared" si="14"/>
        <v>0</v>
      </c>
      <c r="BF135" s="186">
        <f t="shared" si="15"/>
        <v>0</v>
      </c>
      <c r="BG135" s="186">
        <f t="shared" si="16"/>
        <v>0</v>
      </c>
      <c r="BH135" s="186">
        <f t="shared" si="17"/>
        <v>0</v>
      </c>
      <c r="BI135" s="186">
        <f t="shared" si="18"/>
        <v>0</v>
      </c>
      <c r="BJ135" s="18" t="s">
        <v>80</v>
      </c>
      <c r="BK135" s="186">
        <f t="shared" si="19"/>
        <v>0</v>
      </c>
      <c r="BL135" s="18" t="s">
        <v>236</v>
      </c>
      <c r="BM135" s="185" t="s">
        <v>700</v>
      </c>
    </row>
    <row r="136" spans="1:65" s="2" customFormat="1" ht="14.4" customHeight="1">
      <c r="A136" s="35"/>
      <c r="B136" s="36"/>
      <c r="C136" s="174" t="s">
        <v>331</v>
      </c>
      <c r="D136" s="174" t="s">
        <v>139</v>
      </c>
      <c r="E136" s="175" t="s">
        <v>701</v>
      </c>
      <c r="F136" s="176" t="s">
        <v>702</v>
      </c>
      <c r="G136" s="177" t="s">
        <v>152</v>
      </c>
      <c r="H136" s="178">
        <v>2</v>
      </c>
      <c r="I136" s="179"/>
      <c r="J136" s="180">
        <f t="shared" si="10"/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 t="shared" si="11"/>
        <v>0</v>
      </c>
      <c r="Q136" s="183">
        <v>4.6000000000000001E-4</v>
      </c>
      <c r="R136" s="183">
        <f t="shared" si="12"/>
        <v>9.2000000000000003E-4</v>
      </c>
      <c r="S136" s="183">
        <v>0</v>
      </c>
      <c r="T136" s="184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236</v>
      </c>
      <c r="AT136" s="185" t="s">
        <v>139</v>
      </c>
      <c r="AU136" s="185" t="s">
        <v>80</v>
      </c>
      <c r="AY136" s="18" t="s">
        <v>136</v>
      </c>
      <c r="BE136" s="186">
        <f t="shared" si="14"/>
        <v>0</v>
      </c>
      <c r="BF136" s="186">
        <f t="shared" si="15"/>
        <v>0</v>
      </c>
      <c r="BG136" s="186">
        <f t="shared" si="16"/>
        <v>0</v>
      </c>
      <c r="BH136" s="186">
        <f t="shared" si="17"/>
        <v>0</v>
      </c>
      <c r="BI136" s="186">
        <f t="shared" si="18"/>
        <v>0</v>
      </c>
      <c r="BJ136" s="18" t="s">
        <v>80</v>
      </c>
      <c r="BK136" s="186">
        <f t="shared" si="19"/>
        <v>0</v>
      </c>
      <c r="BL136" s="18" t="s">
        <v>236</v>
      </c>
      <c r="BM136" s="185" t="s">
        <v>703</v>
      </c>
    </row>
    <row r="137" spans="1:65" s="2" customFormat="1" ht="14.4" customHeight="1">
      <c r="A137" s="35"/>
      <c r="B137" s="36"/>
      <c r="C137" s="174" t="s">
        <v>340</v>
      </c>
      <c r="D137" s="174" t="s">
        <v>139</v>
      </c>
      <c r="E137" s="175" t="s">
        <v>704</v>
      </c>
      <c r="F137" s="176" t="s">
        <v>705</v>
      </c>
      <c r="G137" s="177" t="s">
        <v>152</v>
      </c>
      <c r="H137" s="178">
        <v>4</v>
      </c>
      <c r="I137" s="179"/>
      <c r="J137" s="180">
        <f t="shared" si="10"/>
        <v>0</v>
      </c>
      <c r="K137" s="176" t="s">
        <v>19</v>
      </c>
      <c r="L137" s="40"/>
      <c r="M137" s="181" t="s">
        <v>19</v>
      </c>
      <c r="N137" s="182" t="s">
        <v>43</v>
      </c>
      <c r="O137" s="65"/>
      <c r="P137" s="183">
        <f t="shared" si="11"/>
        <v>0</v>
      </c>
      <c r="Q137" s="183">
        <v>1.9599999999999999E-3</v>
      </c>
      <c r="R137" s="183">
        <f t="shared" si="12"/>
        <v>7.8399999999999997E-3</v>
      </c>
      <c r="S137" s="183">
        <v>0</v>
      </c>
      <c r="T137" s="184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236</v>
      </c>
      <c r="AT137" s="185" t="s">
        <v>139</v>
      </c>
      <c r="AU137" s="185" t="s">
        <v>80</v>
      </c>
      <c r="AY137" s="18" t="s">
        <v>136</v>
      </c>
      <c r="BE137" s="186">
        <f t="shared" si="14"/>
        <v>0</v>
      </c>
      <c r="BF137" s="186">
        <f t="shared" si="15"/>
        <v>0</v>
      </c>
      <c r="BG137" s="186">
        <f t="shared" si="16"/>
        <v>0</v>
      </c>
      <c r="BH137" s="186">
        <f t="shared" si="17"/>
        <v>0</v>
      </c>
      <c r="BI137" s="186">
        <f t="shared" si="18"/>
        <v>0</v>
      </c>
      <c r="BJ137" s="18" t="s">
        <v>80</v>
      </c>
      <c r="BK137" s="186">
        <f t="shared" si="19"/>
        <v>0</v>
      </c>
      <c r="BL137" s="18" t="s">
        <v>236</v>
      </c>
      <c r="BM137" s="185" t="s">
        <v>706</v>
      </c>
    </row>
    <row r="138" spans="1:65" s="2" customFormat="1" ht="14.4" customHeight="1">
      <c r="A138" s="35"/>
      <c r="B138" s="36"/>
      <c r="C138" s="174" t="s">
        <v>346</v>
      </c>
      <c r="D138" s="174" t="s">
        <v>139</v>
      </c>
      <c r="E138" s="175" t="s">
        <v>707</v>
      </c>
      <c r="F138" s="176" t="s">
        <v>708</v>
      </c>
      <c r="G138" s="177" t="s">
        <v>152</v>
      </c>
      <c r="H138" s="178">
        <v>16</v>
      </c>
      <c r="I138" s="179"/>
      <c r="J138" s="180">
        <f t="shared" si="10"/>
        <v>0</v>
      </c>
      <c r="K138" s="176" t="s">
        <v>19</v>
      </c>
      <c r="L138" s="40"/>
      <c r="M138" s="181" t="s">
        <v>19</v>
      </c>
      <c r="N138" s="182" t="s">
        <v>43</v>
      </c>
      <c r="O138" s="65"/>
      <c r="P138" s="183">
        <f t="shared" si="11"/>
        <v>0</v>
      </c>
      <c r="Q138" s="183">
        <v>0</v>
      </c>
      <c r="R138" s="183">
        <f t="shared" si="12"/>
        <v>0</v>
      </c>
      <c r="S138" s="183">
        <v>0</v>
      </c>
      <c r="T138" s="184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236</v>
      </c>
      <c r="AT138" s="185" t="s">
        <v>139</v>
      </c>
      <c r="AU138" s="185" t="s">
        <v>80</v>
      </c>
      <c r="AY138" s="18" t="s">
        <v>136</v>
      </c>
      <c r="BE138" s="186">
        <f t="shared" si="14"/>
        <v>0</v>
      </c>
      <c r="BF138" s="186">
        <f t="shared" si="15"/>
        <v>0</v>
      </c>
      <c r="BG138" s="186">
        <f t="shared" si="16"/>
        <v>0</v>
      </c>
      <c r="BH138" s="186">
        <f t="shared" si="17"/>
        <v>0</v>
      </c>
      <c r="BI138" s="186">
        <f t="shared" si="18"/>
        <v>0</v>
      </c>
      <c r="BJ138" s="18" t="s">
        <v>80</v>
      </c>
      <c r="BK138" s="186">
        <f t="shared" si="19"/>
        <v>0</v>
      </c>
      <c r="BL138" s="18" t="s">
        <v>236</v>
      </c>
      <c r="BM138" s="185" t="s">
        <v>709</v>
      </c>
    </row>
    <row r="139" spans="1:65" s="13" customFormat="1" ht="10.199999999999999">
      <c r="B139" s="192"/>
      <c r="C139" s="193"/>
      <c r="D139" s="194" t="s">
        <v>148</v>
      </c>
      <c r="E139" s="195" t="s">
        <v>19</v>
      </c>
      <c r="F139" s="196" t="s">
        <v>710</v>
      </c>
      <c r="G139" s="193"/>
      <c r="H139" s="197">
        <v>16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148</v>
      </c>
      <c r="AU139" s="203" t="s">
        <v>80</v>
      </c>
      <c r="AV139" s="13" t="s">
        <v>82</v>
      </c>
      <c r="AW139" s="13" t="s">
        <v>33</v>
      </c>
      <c r="AX139" s="13" t="s">
        <v>72</v>
      </c>
      <c r="AY139" s="203" t="s">
        <v>136</v>
      </c>
    </row>
    <row r="140" spans="1:65" s="15" customFormat="1" ht="10.199999999999999">
      <c r="B140" s="214"/>
      <c r="C140" s="215"/>
      <c r="D140" s="194" t="s">
        <v>148</v>
      </c>
      <c r="E140" s="216" t="s">
        <v>19</v>
      </c>
      <c r="F140" s="217" t="s">
        <v>213</v>
      </c>
      <c r="G140" s="215"/>
      <c r="H140" s="218">
        <v>16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148</v>
      </c>
      <c r="AU140" s="224" t="s">
        <v>80</v>
      </c>
      <c r="AV140" s="15" t="s">
        <v>144</v>
      </c>
      <c r="AW140" s="15" t="s">
        <v>33</v>
      </c>
      <c r="AX140" s="15" t="s">
        <v>80</v>
      </c>
      <c r="AY140" s="224" t="s">
        <v>136</v>
      </c>
    </row>
    <row r="141" spans="1:65" s="2" customFormat="1" ht="14.4" customHeight="1">
      <c r="A141" s="35"/>
      <c r="B141" s="36"/>
      <c r="C141" s="174" t="s">
        <v>354</v>
      </c>
      <c r="D141" s="174" t="s">
        <v>139</v>
      </c>
      <c r="E141" s="175" t="s">
        <v>711</v>
      </c>
      <c r="F141" s="176" t="s">
        <v>712</v>
      </c>
      <c r="G141" s="177" t="s">
        <v>713</v>
      </c>
      <c r="H141" s="178">
        <v>8</v>
      </c>
      <c r="I141" s="179"/>
      <c r="J141" s="180">
        <f t="shared" ref="J141:J148" si="20">ROUND(I141*H141,2)</f>
        <v>0</v>
      </c>
      <c r="K141" s="176" t="s">
        <v>19</v>
      </c>
      <c r="L141" s="40"/>
      <c r="M141" s="181" t="s">
        <v>19</v>
      </c>
      <c r="N141" s="182" t="s">
        <v>43</v>
      </c>
      <c r="O141" s="65"/>
      <c r="P141" s="183">
        <f t="shared" ref="P141:P148" si="21">O141*H141</f>
        <v>0</v>
      </c>
      <c r="Q141" s="183">
        <v>1.5679999999999999E-2</v>
      </c>
      <c r="R141" s="183">
        <f t="shared" ref="R141:R148" si="22">Q141*H141</f>
        <v>0.12544</v>
      </c>
      <c r="S141" s="183">
        <v>0</v>
      </c>
      <c r="T141" s="184">
        <f t="shared" ref="T141:T148" si="23"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236</v>
      </c>
      <c r="AT141" s="185" t="s">
        <v>139</v>
      </c>
      <c r="AU141" s="185" t="s">
        <v>80</v>
      </c>
      <c r="AY141" s="18" t="s">
        <v>136</v>
      </c>
      <c r="BE141" s="186">
        <f t="shared" ref="BE141:BE148" si="24">IF(N141="základní",J141,0)</f>
        <v>0</v>
      </c>
      <c r="BF141" s="186">
        <f t="shared" ref="BF141:BF148" si="25">IF(N141="snížená",J141,0)</f>
        <v>0</v>
      </c>
      <c r="BG141" s="186">
        <f t="shared" ref="BG141:BG148" si="26">IF(N141="zákl. přenesená",J141,0)</f>
        <v>0</v>
      </c>
      <c r="BH141" s="186">
        <f t="shared" ref="BH141:BH148" si="27">IF(N141="sníž. přenesená",J141,0)</f>
        <v>0</v>
      </c>
      <c r="BI141" s="186">
        <f t="shared" ref="BI141:BI148" si="28">IF(N141="nulová",J141,0)</f>
        <v>0</v>
      </c>
      <c r="BJ141" s="18" t="s">
        <v>80</v>
      </c>
      <c r="BK141" s="186">
        <f t="shared" ref="BK141:BK148" si="29">ROUND(I141*H141,2)</f>
        <v>0</v>
      </c>
      <c r="BL141" s="18" t="s">
        <v>236</v>
      </c>
      <c r="BM141" s="185" t="s">
        <v>714</v>
      </c>
    </row>
    <row r="142" spans="1:65" s="2" customFormat="1" ht="14.4" customHeight="1">
      <c r="A142" s="35"/>
      <c r="B142" s="36"/>
      <c r="C142" s="174" t="s">
        <v>358</v>
      </c>
      <c r="D142" s="174" t="s">
        <v>139</v>
      </c>
      <c r="E142" s="175" t="s">
        <v>715</v>
      </c>
      <c r="F142" s="176" t="s">
        <v>716</v>
      </c>
      <c r="G142" s="177" t="s">
        <v>152</v>
      </c>
      <c r="H142" s="178">
        <v>2</v>
      </c>
      <c r="I142" s="179"/>
      <c r="J142" s="180">
        <f t="shared" si="20"/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 t="shared" si="21"/>
        <v>0</v>
      </c>
      <c r="Q142" s="183">
        <v>4.0000000000000003E-5</v>
      </c>
      <c r="R142" s="183">
        <f t="shared" si="22"/>
        <v>8.0000000000000007E-5</v>
      </c>
      <c r="S142" s="183">
        <v>0</v>
      </c>
      <c r="T142" s="184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236</v>
      </c>
      <c r="AT142" s="185" t="s">
        <v>139</v>
      </c>
      <c r="AU142" s="185" t="s">
        <v>80</v>
      </c>
      <c r="AY142" s="18" t="s">
        <v>136</v>
      </c>
      <c r="BE142" s="186">
        <f t="shared" si="24"/>
        <v>0</v>
      </c>
      <c r="BF142" s="186">
        <f t="shared" si="25"/>
        <v>0</v>
      </c>
      <c r="BG142" s="186">
        <f t="shared" si="26"/>
        <v>0</v>
      </c>
      <c r="BH142" s="186">
        <f t="shared" si="27"/>
        <v>0</v>
      </c>
      <c r="BI142" s="186">
        <f t="shared" si="28"/>
        <v>0</v>
      </c>
      <c r="BJ142" s="18" t="s">
        <v>80</v>
      </c>
      <c r="BK142" s="186">
        <f t="shared" si="29"/>
        <v>0</v>
      </c>
      <c r="BL142" s="18" t="s">
        <v>236</v>
      </c>
      <c r="BM142" s="185" t="s">
        <v>717</v>
      </c>
    </row>
    <row r="143" spans="1:65" s="2" customFormat="1" ht="14.4" customHeight="1">
      <c r="A143" s="35"/>
      <c r="B143" s="36"/>
      <c r="C143" s="226" t="s">
        <v>361</v>
      </c>
      <c r="D143" s="226" t="s">
        <v>473</v>
      </c>
      <c r="E143" s="227" t="s">
        <v>718</v>
      </c>
      <c r="F143" s="228" t="s">
        <v>719</v>
      </c>
      <c r="G143" s="229" t="s">
        <v>642</v>
      </c>
      <c r="H143" s="230">
        <v>2</v>
      </c>
      <c r="I143" s="231"/>
      <c r="J143" s="232">
        <f t="shared" si="20"/>
        <v>0</v>
      </c>
      <c r="K143" s="228" t="s">
        <v>19</v>
      </c>
      <c r="L143" s="233"/>
      <c r="M143" s="234" t="s">
        <v>19</v>
      </c>
      <c r="N143" s="235" t="s">
        <v>43</v>
      </c>
      <c r="O143" s="65"/>
      <c r="P143" s="183">
        <f t="shared" si="21"/>
        <v>0</v>
      </c>
      <c r="Q143" s="183">
        <v>5.9999999999999995E-4</v>
      </c>
      <c r="R143" s="183">
        <f t="shared" si="22"/>
        <v>1.1999999999999999E-3</v>
      </c>
      <c r="S143" s="183">
        <v>0</v>
      </c>
      <c r="T143" s="184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331</v>
      </c>
      <c r="AT143" s="185" t="s">
        <v>473</v>
      </c>
      <c r="AU143" s="185" t="s">
        <v>80</v>
      </c>
      <c r="AY143" s="18" t="s">
        <v>136</v>
      </c>
      <c r="BE143" s="186">
        <f t="shared" si="24"/>
        <v>0</v>
      </c>
      <c r="BF143" s="186">
        <f t="shared" si="25"/>
        <v>0</v>
      </c>
      <c r="BG143" s="186">
        <f t="shared" si="26"/>
        <v>0</v>
      </c>
      <c r="BH143" s="186">
        <f t="shared" si="27"/>
        <v>0</v>
      </c>
      <c r="BI143" s="186">
        <f t="shared" si="28"/>
        <v>0</v>
      </c>
      <c r="BJ143" s="18" t="s">
        <v>80</v>
      </c>
      <c r="BK143" s="186">
        <f t="shared" si="29"/>
        <v>0</v>
      </c>
      <c r="BL143" s="18" t="s">
        <v>236</v>
      </c>
      <c r="BM143" s="185" t="s">
        <v>720</v>
      </c>
    </row>
    <row r="144" spans="1:65" s="2" customFormat="1" ht="14.4" customHeight="1">
      <c r="A144" s="35"/>
      <c r="B144" s="36"/>
      <c r="C144" s="174" t="s">
        <v>365</v>
      </c>
      <c r="D144" s="174" t="s">
        <v>139</v>
      </c>
      <c r="E144" s="175" t="s">
        <v>721</v>
      </c>
      <c r="F144" s="176" t="s">
        <v>722</v>
      </c>
      <c r="G144" s="177" t="s">
        <v>152</v>
      </c>
      <c r="H144" s="178">
        <v>1</v>
      </c>
      <c r="I144" s="179"/>
      <c r="J144" s="180">
        <f t="shared" si="20"/>
        <v>0</v>
      </c>
      <c r="K144" s="176" t="s">
        <v>19</v>
      </c>
      <c r="L144" s="40"/>
      <c r="M144" s="181" t="s">
        <v>19</v>
      </c>
      <c r="N144" s="182" t="s">
        <v>43</v>
      </c>
      <c r="O144" s="65"/>
      <c r="P144" s="183">
        <f t="shared" si="21"/>
        <v>0</v>
      </c>
      <c r="Q144" s="183">
        <v>2.0000000000000002E-5</v>
      </c>
      <c r="R144" s="183">
        <f t="shared" si="22"/>
        <v>2.0000000000000002E-5</v>
      </c>
      <c r="S144" s="183">
        <v>0</v>
      </c>
      <c r="T144" s="184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236</v>
      </c>
      <c r="AT144" s="185" t="s">
        <v>139</v>
      </c>
      <c r="AU144" s="185" t="s">
        <v>80</v>
      </c>
      <c r="AY144" s="18" t="s">
        <v>136</v>
      </c>
      <c r="BE144" s="186">
        <f t="shared" si="24"/>
        <v>0</v>
      </c>
      <c r="BF144" s="186">
        <f t="shared" si="25"/>
        <v>0</v>
      </c>
      <c r="BG144" s="186">
        <f t="shared" si="26"/>
        <v>0</v>
      </c>
      <c r="BH144" s="186">
        <f t="shared" si="27"/>
        <v>0</v>
      </c>
      <c r="BI144" s="186">
        <f t="shared" si="28"/>
        <v>0</v>
      </c>
      <c r="BJ144" s="18" t="s">
        <v>80</v>
      </c>
      <c r="BK144" s="186">
        <f t="shared" si="29"/>
        <v>0</v>
      </c>
      <c r="BL144" s="18" t="s">
        <v>236</v>
      </c>
      <c r="BM144" s="185" t="s">
        <v>723</v>
      </c>
    </row>
    <row r="145" spans="1:65" s="2" customFormat="1" ht="14.4" customHeight="1">
      <c r="A145" s="35"/>
      <c r="B145" s="36"/>
      <c r="C145" s="226" t="s">
        <v>369</v>
      </c>
      <c r="D145" s="226" t="s">
        <v>473</v>
      </c>
      <c r="E145" s="227" t="s">
        <v>724</v>
      </c>
      <c r="F145" s="228" t="s">
        <v>725</v>
      </c>
      <c r="G145" s="229" t="s">
        <v>642</v>
      </c>
      <c r="H145" s="230">
        <v>1</v>
      </c>
      <c r="I145" s="231"/>
      <c r="J145" s="232">
        <f t="shared" si="20"/>
        <v>0</v>
      </c>
      <c r="K145" s="228" t="s">
        <v>19</v>
      </c>
      <c r="L145" s="233"/>
      <c r="M145" s="234" t="s">
        <v>19</v>
      </c>
      <c r="N145" s="235" t="s">
        <v>43</v>
      </c>
      <c r="O145" s="65"/>
      <c r="P145" s="183">
        <f t="shared" si="21"/>
        <v>0</v>
      </c>
      <c r="Q145" s="183">
        <v>1E-3</v>
      </c>
      <c r="R145" s="183">
        <f t="shared" si="22"/>
        <v>1E-3</v>
      </c>
      <c r="S145" s="183">
        <v>0</v>
      </c>
      <c r="T145" s="184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331</v>
      </c>
      <c r="AT145" s="185" t="s">
        <v>473</v>
      </c>
      <c r="AU145" s="185" t="s">
        <v>80</v>
      </c>
      <c r="AY145" s="18" t="s">
        <v>136</v>
      </c>
      <c r="BE145" s="186">
        <f t="shared" si="24"/>
        <v>0</v>
      </c>
      <c r="BF145" s="186">
        <f t="shared" si="25"/>
        <v>0</v>
      </c>
      <c r="BG145" s="186">
        <f t="shared" si="26"/>
        <v>0</v>
      </c>
      <c r="BH145" s="186">
        <f t="shared" si="27"/>
        <v>0</v>
      </c>
      <c r="BI145" s="186">
        <f t="shared" si="28"/>
        <v>0</v>
      </c>
      <c r="BJ145" s="18" t="s">
        <v>80</v>
      </c>
      <c r="BK145" s="186">
        <f t="shared" si="29"/>
        <v>0</v>
      </c>
      <c r="BL145" s="18" t="s">
        <v>236</v>
      </c>
      <c r="BM145" s="185" t="s">
        <v>726</v>
      </c>
    </row>
    <row r="146" spans="1:65" s="2" customFormat="1" ht="14.4" customHeight="1">
      <c r="A146" s="35"/>
      <c r="B146" s="36"/>
      <c r="C146" s="174" t="s">
        <v>372</v>
      </c>
      <c r="D146" s="174" t="s">
        <v>139</v>
      </c>
      <c r="E146" s="175" t="s">
        <v>727</v>
      </c>
      <c r="F146" s="176" t="s">
        <v>728</v>
      </c>
      <c r="G146" s="177" t="s">
        <v>152</v>
      </c>
      <c r="H146" s="178">
        <v>2</v>
      </c>
      <c r="I146" s="179"/>
      <c r="J146" s="180">
        <f t="shared" si="20"/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si="21"/>
        <v>0</v>
      </c>
      <c r="Q146" s="183">
        <v>4.0000000000000003E-5</v>
      </c>
      <c r="R146" s="183">
        <f t="shared" si="22"/>
        <v>8.0000000000000007E-5</v>
      </c>
      <c r="S146" s="183">
        <v>0</v>
      </c>
      <c r="T146" s="184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236</v>
      </c>
      <c r="AT146" s="185" t="s">
        <v>139</v>
      </c>
      <c r="AU146" s="185" t="s">
        <v>80</v>
      </c>
      <c r="AY146" s="18" t="s">
        <v>136</v>
      </c>
      <c r="BE146" s="186">
        <f t="shared" si="24"/>
        <v>0</v>
      </c>
      <c r="BF146" s="186">
        <f t="shared" si="25"/>
        <v>0</v>
      </c>
      <c r="BG146" s="186">
        <f t="shared" si="26"/>
        <v>0</v>
      </c>
      <c r="BH146" s="186">
        <f t="shared" si="27"/>
        <v>0</v>
      </c>
      <c r="BI146" s="186">
        <f t="shared" si="28"/>
        <v>0</v>
      </c>
      <c r="BJ146" s="18" t="s">
        <v>80</v>
      </c>
      <c r="BK146" s="186">
        <f t="shared" si="29"/>
        <v>0</v>
      </c>
      <c r="BL146" s="18" t="s">
        <v>236</v>
      </c>
      <c r="BM146" s="185" t="s">
        <v>729</v>
      </c>
    </row>
    <row r="147" spans="1:65" s="2" customFormat="1" ht="14.4" customHeight="1">
      <c r="A147" s="35"/>
      <c r="B147" s="36"/>
      <c r="C147" s="226" t="s">
        <v>376</v>
      </c>
      <c r="D147" s="226" t="s">
        <v>473</v>
      </c>
      <c r="E147" s="227" t="s">
        <v>730</v>
      </c>
      <c r="F147" s="228" t="s">
        <v>731</v>
      </c>
      <c r="G147" s="229" t="s">
        <v>642</v>
      </c>
      <c r="H147" s="230">
        <v>2</v>
      </c>
      <c r="I147" s="231"/>
      <c r="J147" s="232">
        <f t="shared" si="20"/>
        <v>0</v>
      </c>
      <c r="K147" s="228" t="s">
        <v>19</v>
      </c>
      <c r="L147" s="233"/>
      <c r="M147" s="234" t="s">
        <v>19</v>
      </c>
      <c r="N147" s="235" t="s">
        <v>43</v>
      </c>
      <c r="O147" s="65"/>
      <c r="P147" s="183">
        <f t="shared" si="21"/>
        <v>0</v>
      </c>
      <c r="Q147" s="183">
        <v>1.1999999999999999E-3</v>
      </c>
      <c r="R147" s="183">
        <f t="shared" si="22"/>
        <v>2.3999999999999998E-3</v>
      </c>
      <c r="S147" s="183">
        <v>0</v>
      </c>
      <c r="T147" s="184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331</v>
      </c>
      <c r="AT147" s="185" t="s">
        <v>473</v>
      </c>
      <c r="AU147" s="185" t="s">
        <v>80</v>
      </c>
      <c r="AY147" s="18" t="s">
        <v>136</v>
      </c>
      <c r="BE147" s="186">
        <f t="shared" si="24"/>
        <v>0</v>
      </c>
      <c r="BF147" s="186">
        <f t="shared" si="25"/>
        <v>0</v>
      </c>
      <c r="BG147" s="186">
        <f t="shared" si="26"/>
        <v>0</v>
      </c>
      <c r="BH147" s="186">
        <f t="shared" si="27"/>
        <v>0</v>
      </c>
      <c r="BI147" s="186">
        <f t="shared" si="28"/>
        <v>0</v>
      </c>
      <c r="BJ147" s="18" t="s">
        <v>80</v>
      </c>
      <c r="BK147" s="186">
        <f t="shared" si="29"/>
        <v>0</v>
      </c>
      <c r="BL147" s="18" t="s">
        <v>236</v>
      </c>
      <c r="BM147" s="185" t="s">
        <v>732</v>
      </c>
    </row>
    <row r="148" spans="1:65" s="2" customFormat="1" ht="14.4" customHeight="1">
      <c r="A148" s="35"/>
      <c r="B148" s="36"/>
      <c r="C148" s="174" t="s">
        <v>381</v>
      </c>
      <c r="D148" s="174" t="s">
        <v>139</v>
      </c>
      <c r="E148" s="175" t="s">
        <v>733</v>
      </c>
      <c r="F148" s="176" t="s">
        <v>734</v>
      </c>
      <c r="G148" s="177" t="s">
        <v>163</v>
      </c>
      <c r="H148" s="178">
        <v>40.5</v>
      </c>
      <c r="I148" s="179"/>
      <c r="J148" s="180">
        <f t="shared" si="2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21"/>
        <v>0</v>
      </c>
      <c r="Q148" s="183">
        <v>7.2899999999999996E-3</v>
      </c>
      <c r="R148" s="183">
        <f t="shared" si="22"/>
        <v>0.29524499999999998</v>
      </c>
      <c r="S148" s="183">
        <v>0</v>
      </c>
      <c r="T148" s="184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236</v>
      </c>
      <c r="AT148" s="185" t="s">
        <v>139</v>
      </c>
      <c r="AU148" s="185" t="s">
        <v>80</v>
      </c>
      <c r="AY148" s="18" t="s">
        <v>136</v>
      </c>
      <c r="BE148" s="186">
        <f t="shared" si="24"/>
        <v>0</v>
      </c>
      <c r="BF148" s="186">
        <f t="shared" si="25"/>
        <v>0</v>
      </c>
      <c r="BG148" s="186">
        <f t="shared" si="26"/>
        <v>0</v>
      </c>
      <c r="BH148" s="186">
        <f t="shared" si="27"/>
        <v>0</v>
      </c>
      <c r="BI148" s="186">
        <f t="shared" si="28"/>
        <v>0</v>
      </c>
      <c r="BJ148" s="18" t="s">
        <v>80</v>
      </c>
      <c r="BK148" s="186">
        <f t="shared" si="29"/>
        <v>0</v>
      </c>
      <c r="BL148" s="18" t="s">
        <v>236</v>
      </c>
      <c r="BM148" s="185" t="s">
        <v>735</v>
      </c>
    </row>
    <row r="149" spans="1:65" s="13" customFormat="1" ht="10.199999999999999">
      <c r="B149" s="192"/>
      <c r="C149" s="193"/>
      <c r="D149" s="194" t="s">
        <v>148</v>
      </c>
      <c r="E149" s="195" t="s">
        <v>19</v>
      </c>
      <c r="F149" s="196" t="s">
        <v>736</v>
      </c>
      <c r="G149" s="193"/>
      <c r="H149" s="197">
        <v>40.5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148</v>
      </c>
      <c r="AU149" s="203" t="s">
        <v>80</v>
      </c>
      <c r="AV149" s="13" t="s">
        <v>82</v>
      </c>
      <c r="AW149" s="13" t="s">
        <v>33</v>
      </c>
      <c r="AX149" s="13" t="s">
        <v>72</v>
      </c>
      <c r="AY149" s="203" t="s">
        <v>136</v>
      </c>
    </row>
    <row r="150" spans="1:65" s="15" customFormat="1" ht="10.199999999999999">
      <c r="B150" s="214"/>
      <c r="C150" s="215"/>
      <c r="D150" s="194" t="s">
        <v>148</v>
      </c>
      <c r="E150" s="216" t="s">
        <v>19</v>
      </c>
      <c r="F150" s="217" t="s">
        <v>213</v>
      </c>
      <c r="G150" s="215"/>
      <c r="H150" s="218">
        <v>40.5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148</v>
      </c>
      <c r="AU150" s="224" t="s">
        <v>80</v>
      </c>
      <c r="AV150" s="15" t="s">
        <v>144</v>
      </c>
      <c r="AW150" s="15" t="s">
        <v>33</v>
      </c>
      <c r="AX150" s="15" t="s">
        <v>80</v>
      </c>
      <c r="AY150" s="224" t="s">
        <v>136</v>
      </c>
    </row>
    <row r="151" spans="1:65" s="2" customFormat="1" ht="14.4" customHeight="1">
      <c r="A151" s="35"/>
      <c r="B151" s="36"/>
      <c r="C151" s="174" t="s">
        <v>386</v>
      </c>
      <c r="D151" s="174" t="s">
        <v>139</v>
      </c>
      <c r="E151" s="175" t="s">
        <v>737</v>
      </c>
      <c r="F151" s="176" t="s">
        <v>738</v>
      </c>
      <c r="G151" s="177" t="s">
        <v>163</v>
      </c>
      <c r="H151" s="178">
        <v>40.5</v>
      </c>
      <c r="I151" s="179"/>
      <c r="J151" s="180">
        <f>ROUND(I151*H151,2)</f>
        <v>0</v>
      </c>
      <c r="K151" s="176" t="s">
        <v>19</v>
      </c>
      <c r="L151" s="40"/>
      <c r="M151" s="181" t="s">
        <v>19</v>
      </c>
      <c r="N151" s="182" t="s">
        <v>43</v>
      </c>
      <c r="O151" s="65"/>
      <c r="P151" s="183">
        <f>O151*H151</f>
        <v>0</v>
      </c>
      <c r="Q151" s="183">
        <v>4.0999999999999999E-4</v>
      </c>
      <c r="R151" s="183">
        <f>Q151*H151</f>
        <v>1.6604999999999998E-2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236</v>
      </c>
      <c r="AT151" s="185" t="s">
        <v>139</v>
      </c>
      <c r="AU151" s="185" t="s">
        <v>80</v>
      </c>
      <c r="AY151" s="18" t="s">
        <v>136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236</v>
      </c>
      <c r="BM151" s="185" t="s">
        <v>739</v>
      </c>
    </row>
    <row r="152" spans="1:65" s="2" customFormat="1" ht="14.4" customHeight="1">
      <c r="A152" s="35"/>
      <c r="B152" s="36"/>
      <c r="C152" s="174" t="s">
        <v>390</v>
      </c>
      <c r="D152" s="174" t="s">
        <v>139</v>
      </c>
      <c r="E152" s="175" t="s">
        <v>740</v>
      </c>
      <c r="F152" s="176" t="s">
        <v>741</v>
      </c>
      <c r="G152" s="177" t="s">
        <v>310</v>
      </c>
      <c r="H152" s="178">
        <v>0.02</v>
      </c>
      <c r="I152" s="179"/>
      <c r="J152" s="180">
        <f>ROUND(I152*H152,2)</f>
        <v>0</v>
      </c>
      <c r="K152" s="176" t="s">
        <v>19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236</v>
      </c>
      <c r="AT152" s="185" t="s">
        <v>139</v>
      </c>
      <c r="AU152" s="185" t="s">
        <v>80</v>
      </c>
      <c r="AY152" s="18" t="s">
        <v>136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80</v>
      </c>
      <c r="BK152" s="186">
        <f>ROUND(I152*H152,2)</f>
        <v>0</v>
      </c>
      <c r="BL152" s="18" t="s">
        <v>236</v>
      </c>
      <c r="BM152" s="185" t="s">
        <v>742</v>
      </c>
    </row>
    <row r="153" spans="1:65" s="2" customFormat="1" ht="14.4" customHeight="1">
      <c r="A153" s="35"/>
      <c r="B153" s="36"/>
      <c r="C153" s="174" t="s">
        <v>394</v>
      </c>
      <c r="D153" s="174" t="s">
        <v>139</v>
      </c>
      <c r="E153" s="175" t="s">
        <v>743</v>
      </c>
      <c r="F153" s="176" t="s">
        <v>744</v>
      </c>
      <c r="G153" s="177" t="s">
        <v>310</v>
      </c>
      <c r="H153" s="178">
        <v>7.1999999999999995E-2</v>
      </c>
      <c r="I153" s="179"/>
      <c r="J153" s="180">
        <f>ROUND(I153*H153,2)</f>
        <v>0</v>
      </c>
      <c r="K153" s="176" t="s">
        <v>19</v>
      </c>
      <c r="L153" s="40"/>
      <c r="M153" s="181" t="s">
        <v>19</v>
      </c>
      <c r="N153" s="182" t="s">
        <v>43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236</v>
      </c>
      <c r="AT153" s="185" t="s">
        <v>139</v>
      </c>
      <c r="AU153" s="185" t="s">
        <v>80</v>
      </c>
      <c r="AY153" s="18" t="s">
        <v>136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80</v>
      </c>
      <c r="BK153" s="186">
        <f>ROUND(I153*H153,2)</f>
        <v>0</v>
      </c>
      <c r="BL153" s="18" t="s">
        <v>236</v>
      </c>
      <c r="BM153" s="185" t="s">
        <v>745</v>
      </c>
    </row>
    <row r="154" spans="1:65" s="2" customFormat="1" ht="14.4" customHeight="1">
      <c r="A154" s="35"/>
      <c r="B154" s="36"/>
      <c r="C154" s="174" t="s">
        <v>401</v>
      </c>
      <c r="D154" s="174" t="s">
        <v>139</v>
      </c>
      <c r="E154" s="175" t="s">
        <v>746</v>
      </c>
      <c r="F154" s="176" t="s">
        <v>747</v>
      </c>
      <c r="G154" s="177" t="s">
        <v>163</v>
      </c>
      <c r="H154" s="178">
        <v>6</v>
      </c>
      <c r="I154" s="179"/>
      <c r="J154" s="180">
        <f>ROUND(I154*H154,2)</f>
        <v>0</v>
      </c>
      <c r="K154" s="176" t="s">
        <v>19</v>
      </c>
      <c r="L154" s="40"/>
      <c r="M154" s="181" t="s">
        <v>19</v>
      </c>
      <c r="N154" s="182" t="s">
        <v>43</v>
      </c>
      <c r="O154" s="65"/>
      <c r="P154" s="183">
        <f>O154*H154</f>
        <v>0</v>
      </c>
      <c r="Q154" s="183">
        <v>1.6199999999999999E-3</v>
      </c>
      <c r="R154" s="183">
        <f>Q154*H154</f>
        <v>9.7199999999999995E-3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236</v>
      </c>
      <c r="AT154" s="185" t="s">
        <v>139</v>
      </c>
      <c r="AU154" s="185" t="s">
        <v>80</v>
      </c>
      <c r="AY154" s="18" t="s">
        <v>136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80</v>
      </c>
      <c r="BK154" s="186">
        <f>ROUND(I154*H154,2)</f>
        <v>0</v>
      </c>
      <c r="BL154" s="18" t="s">
        <v>236</v>
      </c>
      <c r="BM154" s="185" t="s">
        <v>748</v>
      </c>
    </row>
    <row r="155" spans="1:65" s="13" customFormat="1" ht="10.199999999999999">
      <c r="B155" s="192"/>
      <c r="C155" s="193"/>
      <c r="D155" s="194" t="s">
        <v>148</v>
      </c>
      <c r="E155" s="195" t="s">
        <v>19</v>
      </c>
      <c r="F155" s="196" t="s">
        <v>749</v>
      </c>
      <c r="G155" s="193"/>
      <c r="H155" s="197">
        <v>6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148</v>
      </c>
      <c r="AU155" s="203" t="s">
        <v>80</v>
      </c>
      <c r="AV155" s="13" t="s">
        <v>82</v>
      </c>
      <c r="AW155" s="13" t="s">
        <v>33</v>
      </c>
      <c r="AX155" s="13" t="s">
        <v>80</v>
      </c>
      <c r="AY155" s="203" t="s">
        <v>136</v>
      </c>
    </row>
    <row r="156" spans="1:65" s="2" customFormat="1" ht="14.4" customHeight="1">
      <c r="A156" s="35"/>
      <c r="B156" s="36"/>
      <c r="C156" s="174" t="s">
        <v>407</v>
      </c>
      <c r="D156" s="174" t="s">
        <v>139</v>
      </c>
      <c r="E156" s="175" t="s">
        <v>750</v>
      </c>
      <c r="F156" s="176" t="s">
        <v>751</v>
      </c>
      <c r="G156" s="177" t="s">
        <v>163</v>
      </c>
      <c r="H156" s="178">
        <v>19.5</v>
      </c>
      <c r="I156" s="179"/>
      <c r="J156" s="180">
        <f>ROUND(I156*H156,2)</f>
        <v>0</v>
      </c>
      <c r="K156" s="176" t="s">
        <v>19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5.2700000000000004E-3</v>
      </c>
      <c r="R156" s="183">
        <f>Q156*H156</f>
        <v>0.10276500000000001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236</v>
      </c>
      <c r="AT156" s="185" t="s">
        <v>139</v>
      </c>
      <c r="AU156" s="185" t="s">
        <v>80</v>
      </c>
      <c r="AY156" s="18" t="s">
        <v>136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236</v>
      </c>
      <c r="BM156" s="185" t="s">
        <v>752</v>
      </c>
    </row>
    <row r="157" spans="1:65" s="14" customFormat="1" ht="10.199999999999999">
      <c r="B157" s="204"/>
      <c r="C157" s="205"/>
      <c r="D157" s="194" t="s">
        <v>148</v>
      </c>
      <c r="E157" s="206" t="s">
        <v>19</v>
      </c>
      <c r="F157" s="207" t="s">
        <v>753</v>
      </c>
      <c r="G157" s="205"/>
      <c r="H157" s="206" t="s">
        <v>19</v>
      </c>
      <c r="I157" s="208"/>
      <c r="J157" s="205"/>
      <c r="K157" s="205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148</v>
      </c>
      <c r="AU157" s="213" t="s">
        <v>80</v>
      </c>
      <c r="AV157" s="14" t="s">
        <v>80</v>
      </c>
      <c r="AW157" s="14" t="s">
        <v>33</v>
      </c>
      <c r="AX157" s="14" t="s">
        <v>72</v>
      </c>
      <c r="AY157" s="213" t="s">
        <v>136</v>
      </c>
    </row>
    <row r="158" spans="1:65" s="13" customFormat="1" ht="10.199999999999999">
      <c r="B158" s="192"/>
      <c r="C158" s="193"/>
      <c r="D158" s="194" t="s">
        <v>148</v>
      </c>
      <c r="E158" s="195" t="s">
        <v>19</v>
      </c>
      <c r="F158" s="196" t="s">
        <v>754</v>
      </c>
      <c r="G158" s="193"/>
      <c r="H158" s="197">
        <v>6.5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148</v>
      </c>
      <c r="AU158" s="203" t="s">
        <v>80</v>
      </c>
      <c r="AV158" s="13" t="s">
        <v>82</v>
      </c>
      <c r="AW158" s="13" t="s">
        <v>33</v>
      </c>
      <c r="AX158" s="13" t="s">
        <v>72</v>
      </c>
      <c r="AY158" s="203" t="s">
        <v>136</v>
      </c>
    </row>
    <row r="159" spans="1:65" s="14" customFormat="1" ht="10.199999999999999">
      <c r="B159" s="204"/>
      <c r="C159" s="205"/>
      <c r="D159" s="194" t="s">
        <v>148</v>
      </c>
      <c r="E159" s="206" t="s">
        <v>19</v>
      </c>
      <c r="F159" s="207" t="s">
        <v>755</v>
      </c>
      <c r="G159" s="205"/>
      <c r="H159" s="206" t="s">
        <v>19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148</v>
      </c>
      <c r="AU159" s="213" t="s">
        <v>80</v>
      </c>
      <c r="AV159" s="14" t="s">
        <v>80</v>
      </c>
      <c r="AW159" s="14" t="s">
        <v>33</v>
      </c>
      <c r="AX159" s="14" t="s">
        <v>72</v>
      </c>
      <c r="AY159" s="213" t="s">
        <v>136</v>
      </c>
    </row>
    <row r="160" spans="1:65" s="13" customFormat="1" ht="10.199999999999999">
      <c r="B160" s="192"/>
      <c r="C160" s="193"/>
      <c r="D160" s="194" t="s">
        <v>148</v>
      </c>
      <c r="E160" s="195" t="s">
        <v>19</v>
      </c>
      <c r="F160" s="196" t="s">
        <v>756</v>
      </c>
      <c r="G160" s="193"/>
      <c r="H160" s="197">
        <v>6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148</v>
      </c>
      <c r="AU160" s="203" t="s">
        <v>80</v>
      </c>
      <c r="AV160" s="13" t="s">
        <v>82</v>
      </c>
      <c r="AW160" s="13" t="s">
        <v>33</v>
      </c>
      <c r="AX160" s="13" t="s">
        <v>72</v>
      </c>
      <c r="AY160" s="203" t="s">
        <v>136</v>
      </c>
    </row>
    <row r="161" spans="1:65" s="14" customFormat="1" ht="10.199999999999999">
      <c r="B161" s="204"/>
      <c r="C161" s="205"/>
      <c r="D161" s="194" t="s">
        <v>148</v>
      </c>
      <c r="E161" s="206" t="s">
        <v>19</v>
      </c>
      <c r="F161" s="207" t="s">
        <v>757</v>
      </c>
      <c r="G161" s="205"/>
      <c r="H161" s="206" t="s">
        <v>19</v>
      </c>
      <c r="I161" s="208"/>
      <c r="J161" s="205"/>
      <c r="K161" s="205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148</v>
      </c>
      <c r="AU161" s="213" t="s">
        <v>80</v>
      </c>
      <c r="AV161" s="14" t="s">
        <v>80</v>
      </c>
      <c r="AW161" s="14" t="s">
        <v>33</v>
      </c>
      <c r="AX161" s="14" t="s">
        <v>72</v>
      </c>
      <c r="AY161" s="213" t="s">
        <v>136</v>
      </c>
    </row>
    <row r="162" spans="1:65" s="13" customFormat="1" ht="10.199999999999999">
      <c r="B162" s="192"/>
      <c r="C162" s="193"/>
      <c r="D162" s="194" t="s">
        <v>148</v>
      </c>
      <c r="E162" s="195" t="s">
        <v>19</v>
      </c>
      <c r="F162" s="196" t="s">
        <v>758</v>
      </c>
      <c r="G162" s="193"/>
      <c r="H162" s="197">
        <v>1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148</v>
      </c>
      <c r="AU162" s="203" t="s">
        <v>80</v>
      </c>
      <c r="AV162" s="13" t="s">
        <v>82</v>
      </c>
      <c r="AW162" s="13" t="s">
        <v>33</v>
      </c>
      <c r="AX162" s="13" t="s">
        <v>72</v>
      </c>
      <c r="AY162" s="203" t="s">
        <v>136</v>
      </c>
    </row>
    <row r="163" spans="1:65" s="14" customFormat="1" ht="10.199999999999999">
      <c r="B163" s="204"/>
      <c r="C163" s="205"/>
      <c r="D163" s="194" t="s">
        <v>148</v>
      </c>
      <c r="E163" s="206" t="s">
        <v>19</v>
      </c>
      <c r="F163" s="207" t="s">
        <v>759</v>
      </c>
      <c r="G163" s="205"/>
      <c r="H163" s="206" t="s">
        <v>19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148</v>
      </c>
      <c r="AU163" s="213" t="s">
        <v>80</v>
      </c>
      <c r="AV163" s="14" t="s">
        <v>80</v>
      </c>
      <c r="AW163" s="14" t="s">
        <v>33</v>
      </c>
      <c r="AX163" s="14" t="s">
        <v>72</v>
      </c>
      <c r="AY163" s="213" t="s">
        <v>136</v>
      </c>
    </row>
    <row r="164" spans="1:65" s="13" customFormat="1" ht="10.199999999999999">
      <c r="B164" s="192"/>
      <c r="C164" s="193"/>
      <c r="D164" s="194" t="s">
        <v>148</v>
      </c>
      <c r="E164" s="195" t="s">
        <v>19</v>
      </c>
      <c r="F164" s="196" t="s">
        <v>756</v>
      </c>
      <c r="G164" s="193"/>
      <c r="H164" s="197">
        <v>6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148</v>
      </c>
      <c r="AU164" s="203" t="s">
        <v>80</v>
      </c>
      <c r="AV164" s="13" t="s">
        <v>82</v>
      </c>
      <c r="AW164" s="13" t="s">
        <v>33</v>
      </c>
      <c r="AX164" s="13" t="s">
        <v>72</v>
      </c>
      <c r="AY164" s="203" t="s">
        <v>136</v>
      </c>
    </row>
    <row r="165" spans="1:65" s="15" customFormat="1" ht="10.199999999999999">
      <c r="B165" s="214"/>
      <c r="C165" s="215"/>
      <c r="D165" s="194" t="s">
        <v>148</v>
      </c>
      <c r="E165" s="216" t="s">
        <v>19</v>
      </c>
      <c r="F165" s="217" t="s">
        <v>213</v>
      </c>
      <c r="G165" s="215"/>
      <c r="H165" s="218">
        <v>19.5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148</v>
      </c>
      <c r="AU165" s="224" t="s">
        <v>80</v>
      </c>
      <c r="AV165" s="15" t="s">
        <v>144</v>
      </c>
      <c r="AW165" s="15" t="s">
        <v>33</v>
      </c>
      <c r="AX165" s="15" t="s">
        <v>80</v>
      </c>
      <c r="AY165" s="224" t="s">
        <v>136</v>
      </c>
    </row>
    <row r="166" spans="1:65" s="2" customFormat="1" ht="14.4" customHeight="1">
      <c r="A166" s="35"/>
      <c r="B166" s="36"/>
      <c r="C166" s="174" t="s">
        <v>411</v>
      </c>
      <c r="D166" s="174" t="s">
        <v>139</v>
      </c>
      <c r="E166" s="175" t="s">
        <v>760</v>
      </c>
      <c r="F166" s="176" t="s">
        <v>761</v>
      </c>
      <c r="G166" s="177" t="s">
        <v>163</v>
      </c>
      <c r="H166" s="178">
        <v>1.5</v>
      </c>
      <c r="I166" s="179"/>
      <c r="J166" s="180">
        <f>ROUND(I166*H166,2)</f>
        <v>0</v>
      </c>
      <c r="K166" s="176" t="s">
        <v>19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5.9999999999999995E-4</v>
      </c>
      <c r="R166" s="183">
        <f>Q166*H166</f>
        <v>8.9999999999999998E-4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236</v>
      </c>
      <c r="AT166" s="185" t="s">
        <v>139</v>
      </c>
      <c r="AU166" s="185" t="s">
        <v>80</v>
      </c>
      <c r="AY166" s="18" t="s">
        <v>136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236</v>
      </c>
      <c r="BM166" s="185" t="s">
        <v>762</v>
      </c>
    </row>
    <row r="167" spans="1:65" s="13" customFormat="1" ht="10.199999999999999">
      <c r="B167" s="192"/>
      <c r="C167" s="193"/>
      <c r="D167" s="194" t="s">
        <v>148</v>
      </c>
      <c r="E167" s="195" t="s">
        <v>19</v>
      </c>
      <c r="F167" s="196" t="s">
        <v>763</v>
      </c>
      <c r="G167" s="193"/>
      <c r="H167" s="197">
        <v>1.5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148</v>
      </c>
      <c r="AU167" s="203" t="s">
        <v>80</v>
      </c>
      <c r="AV167" s="13" t="s">
        <v>82</v>
      </c>
      <c r="AW167" s="13" t="s">
        <v>33</v>
      </c>
      <c r="AX167" s="13" t="s">
        <v>80</v>
      </c>
      <c r="AY167" s="203" t="s">
        <v>136</v>
      </c>
    </row>
    <row r="168" spans="1:65" s="2" customFormat="1" ht="14.4" customHeight="1">
      <c r="A168" s="35"/>
      <c r="B168" s="36"/>
      <c r="C168" s="174" t="s">
        <v>418</v>
      </c>
      <c r="D168" s="174" t="s">
        <v>139</v>
      </c>
      <c r="E168" s="175" t="s">
        <v>764</v>
      </c>
      <c r="F168" s="176" t="s">
        <v>765</v>
      </c>
      <c r="G168" s="177" t="s">
        <v>163</v>
      </c>
      <c r="H168" s="178">
        <v>5.5</v>
      </c>
      <c r="I168" s="179"/>
      <c r="J168" s="180">
        <f>ROUND(I168*H168,2)</f>
        <v>0</v>
      </c>
      <c r="K168" s="176" t="s">
        <v>19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2.2000000000000001E-3</v>
      </c>
      <c r="R168" s="183">
        <f>Q168*H168</f>
        <v>1.2100000000000001E-2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236</v>
      </c>
      <c r="AT168" s="185" t="s">
        <v>139</v>
      </c>
      <c r="AU168" s="185" t="s">
        <v>80</v>
      </c>
      <c r="AY168" s="18" t="s">
        <v>136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80</v>
      </c>
      <c r="BK168" s="186">
        <f>ROUND(I168*H168,2)</f>
        <v>0</v>
      </c>
      <c r="BL168" s="18" t="s">
        <v>236</v>
      </c>
      <c r="BM168" s="185" t="s">
        <v>766</v>
      </c>
    </row>
    <row r="169" spans="1:65" s="14" customFormat="1" ht="10.199999999999999">
      <c r="B169" s="204"/>
      <c r="C169" s="205"/>
      <c r="D169" s="194" t="s">
        <v>148</v>
      </c>
      <c r="E169" s="206" t="s">
        <v>19</v>
      </c>
      <c r="F169" s="207" t="s">
        <v>753</v>
      </c>
      <c r="G169" s="205"/>
      <c r="H169" s="206" t="s">
        <v>19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148</v>
      </c>
      <c r="AU169" s="213" t="s">
        <v>80</v>
      </c>
      <c r="AV169" s="14" t="s">
        <v>80</v>
      </c>
      <c r="AW169" s="14" t="s">
        <v>33</v>
      </c>
      <c r="AX169" s="14" t="s">
        <v>72</v>
      </c>
      <c r="AY169" s="213" t="s">
        <v>136</v>
      </c>
    </row>
    <row r="170" spans="1:65" s="13" customFormat="1" ht="10.199999999999999">
      <c r="B170" s="192"/>
      <c r="C170" s="193"/>
      <c r="D170" s="194" t="s">
        <v>148</v>
      </c>
      <c r="E170" s="195" t="s">
        <v>19</v>
      </c>
      <c r="F170" s="196" t="s">
        <v>767</v>
      </c>
      <c r="G170" s="193"/>
      <c r="H170" s="197">
        <v>1.5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148</v>
      </c>
      <c r="AU170" s="203" t="s">
        <v>80</v>
      </c>
      <c r="AV170" s="13" t="s">
        <v>82</v>
      </c>
      <c r="AW170" s="13" t="s">
        <v>33</v>
      </c>
      <c r="AX170" s="13" t="s">
        <v>72</v>
      </c>
      <c r="AY170" s="203" t="s">
        <v>136</v>
      </c>
    </row>
    <row r="171" spans="1:65" s="14" customFormat="1" ht="10.199999999999999">
      <c r="B171" s="204"/>
      <c r="C171" s="205"/>
      <c r="D171" s="194" t="s">
        <v>148</v>
      </c>
      <c r="E171" s="206" t="s">
        <v>19</v>
      </c>
      <c r="F171" s="207" t="s">
        <v>757</v>
      </c>
      <c r="G171" s="205"/>
      <c r="H171" s="206" t="s">
        <v>19</v>
      </c>
      <c r="I171" s="208"/>
      <c r="J171" s="205"/>
      <c r="K171" s="205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148</v>
      </c>
      <c r="AU171" s="213" t="s">
        <v>80</v>
      </c>
      <c r="AV171" s="14" t="s">
        <v>80</v>
      </c>
      <c r="AW171" s="14" t="s">
        <v>33</v>
      </c>
      <c r="AX171" s="14" t="s">
        <v>72</v>
      </c>
      <c r="AY171" s="213" t="s">
        <v>136</v>
      </c>
    </row>
    <row r="172" spans="1:65" s="13" customFormat="1" ht="10.199999999999999">
      <c r="B172" s="192"/>
      <c r="C172" s="193"/>
      <c r="D172" s="194" t="s">
        <v>148</v>
      </c>
      <c r="E172" s="195" t="s">
        <v>19</v>
      </c>
      <c r="F172" s="196" t="s">
        <v>768</v>
      </c>
      <c r="G172" s="193"/>
      <c r="H172" s="197">
        <v>4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148</v>
      </c>
      <c r="AU172" s="203" t="s">
        <v>80</v>
      </c>
      <c r="AV172" s="13" t="s">
        <v>82</v>
      </c>
      <c r="AW172" s="13" t="s">
        <v>33</v>
      </c>
      <c r="AX172" s="13" t="s">
        <v>72</v>
      </c>
      <c r="AY172" s="203" t="s">
        <v>136</v>
      </c>
    </row>
    <row r="173" spans="1:65" s="15" customFormat="1" ht="10.199999999999999">
      <c r="B173" s="214"/>
      <c r="C173" s="215"/>
      <c r="D173" s="194" t="s">
        <v>148</v>
      </c>
      <c r="E173" s="216" t="s">
        <v>19</v>
      </c>
      <c r="F173" s="217" t="s">
        <v>213</v>
      </c>
      <c r="G173" s="215"/>
      <c r="H173" s="218">
        <v>5.5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148</v>
      </c>
      <c r="AU173" s="224" t="s">
        <v>80</v>
      </c>
      <c r="AV173" s="15" t="s">
        <v>144</v>
      </c>
      <c r="AW173" s="15" t="s">
        <v>33</v>
      </c>
      <c r="AX173" s="15" t="s">
        <v>80</v>
      </c>
      <c r="AY173" s="224" t="s">
        <v>136</v>
      </c>
    </row>
    <row r="174" spans="1:65" s="2" customFormat="1" ht="14.4" customHeight="1">
      <c r="A174" s="35"/>
      <c r="B174" s="36"/>
      <c r="C174" s="174" t="s">
        <v>424</v>
      </c>
      <c r="D174" s="174" t="s">
        <v>139</v>
      </c>
      <c r="E174" s="175" t="s">
        <v>769</v>
      </c>
      <c r="F174" s="176" t="s">
        <v>770</v>
      </c>
      <c r="G174" s="177" t="s">
        <v>163</v>
      </c>
      <c r="H174" s="178">
        <v>4</v>
      </c>
      <c r="I174" s="179"/>
      <c r="J174" s="180">
        <f>ROUND(I174*H174,2)</f>
        <v>0</v>
      </c>
      <c r="K174" s="176" t="s">
        <v>19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3.8800000000000002E-3</v>
      </c>
      <c r="R174" s="183">
        <f>Q174*H174</f>
        <v>1.5520000000000001E-2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236</v>
      </c>
      <c r="AT174" s="185" t="s">
        <v>139</v>
      </c>
      <c r="AU174" s="185" t="s">
        <v>80</v>
      </c>
      <c r="AY174" s="18" t="s">
        <v>136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80</v>
      </c>
      <c r="BK174" s="186">
        <f>ROUND(I174*H174,2)</f>
        <v>0</v>
      </c>
      <c r="BL174" s="18" t="s">
        <v>236</v>
      </c>
      <c r="BM174" s="185" t="s">
        <v>771</v>
      </c>
    </row>
    <row r="175" spans="1:65" s="13" customFormat="1" ht="10.199999999999999">
      <c r="B175" s="192"/>
      <c r="C175" s="193"/>
      <c r="D175" s="194" t="s">
        <v>148</v>
      </c>
      <c r="E175" s="195" t="s">
        <v>19</v>
      </c>
      <c r="F175" s="196" t="s">
        <v>772</v>
      </c>
      <c r="G175" s="193"/>
      <c r="H175" s="197">
        <v>4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148</v>
      </c>
      <c r="AU175" s="203" t="s">
        <v>80</v>
      </c>
      <c r="AV175" s="13" t="s">
        <v>82</v>
      </c>
      <c r="AW175" s="13" t="s">
        <v>33</v>
      </c>
      <c r="AX175" s="13" t="s">
        <v>80</v>
      </c>
      <c r="AY175" s="203" t="s">
        <v>136</v>
      </c>
    </row>
    <row r="176" spans="1:65" s="2" customFormat="1" ht="14.4" customHeight="1">
      <c r="A176" s="35"/>
      <c r="B176" s="36"/>
      <c r="C176" s="174" t="s">
        <v>429</v>
      </c>
      <c r="D176" s="174" t="s">
        <v>139</v>
      </c>
      <c r="E176" s="175" t="s">
        <v>773</v>
      </c>
      <c r="F176" s="176" t="s">
        <v>774</v>
      </c>
      <c r="G176" s="177" t="s">
        <v>163</v>
      </c>
      <c r="H176" s="178">
        <v>4</v>
      </c>
      <c r="I176" s="179"/>
      <c r="J176" s="180">
        <f>ROUND(I176*H176,2)</f>
        <v>0</v>
      </c>
      <c r="K176" s="176" t="s">
        <v>19</v>
      </c>
      <c r="L176" s="40"/>
      <c r="M176" s="181" t="s">
        <v>19</v>
      </c>
      <c r="N176" s="182" t="s">
        <v>43</v>
      </c>
      <c r="O176" s="65"/>
      <c r="P176" s="183">
        <f>O176*H176</f>
        <v>0</v>
      </c>
      <c r="Q176" s="183">
        <v>3.8800000000000002E-3</v>
      </c>
      <c r="R176" s="183">
        <f>Q176*H176</f>
        <v>1.5520000000000001E-2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236</v>
      </c>
      <c r="AT176" s="185" t="s">
        <v>139</v>
      </c>
      <c r="AU176" s="185" t="s">
        <v>80</v>
      </c>
      <c r="AY176" s="18" t="s">
        <v>136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236</v>
      </c>
      <c r="BM176" s="185" t="s">
        <v>775</v>
      </c>
    </row>
    <row r="177" spans="1:65" s="14" customFormat="1" ht="10.199999999999999">
      <c r="B177" s="204"/>
      <c r="C177" s="205"/>
      <c r="D177" s="194" t="s">
        <v>148</v>
      </c>
      <c r="E177" s="206" t="s">
        <v>19</v>
      </c>
      <c r="F177" s="207" t="s">
        <v>753</v>
      </c>
      <c r="G177" s="205"/>
      <c r="H177" s="206" t="s">
        <v>19</v>
      </c>
      <c r="I177" s="208"/>
      <c r="J177" s="205"/>
      <c r="K177" s="205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148</v>
      </c>
      <c r="AU177" s="213" t="s">
        <v>80</v>
      </c>
      <c r="AV177" s="14" t="s">
        <v>80</v>
      </c>
      <c r="AW177" s="14" t="s">
        <v>33</v>
      </c>
      <c r="AX177" s="14" t="s">
        <v>72</v>
      </c>
      <c r="AY177" s="213" t="s">
        <v>136</v>
      </c>
    </row>
    <row r="178" spans="1:65" s="13" customFormat="1" ht="10.199999999999999">
      <c r="B178" s="192"/>
      <c r="C178" s="193"/>
      <c r="D178" s="194" t="s">
        <v>148</v>
      </c>
      <c r="E178" s="195" t="s">
        <v>19</v>
      </c>
      <c r="F178" s="196" t="s">
        <v>768</v>
      </c>
      <c r="G178" s="193"/>
      <c r="H178" s="197">
        <v>4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148</v>
      </c>
      <c r="AU178" s="203" t="s">
        <v>80</v>
      </c>
      <c r="AV178" s="13" t="s">
        <v>82</v>
      </c>
      <c r="AW178" s="13" t="s">
        <v>33</v>
      </c>
      <c r="AX178" s="13" t="s">
        <v>72</v>
      </c>
      <c r="AY178" s="203" t="s">
        <v>136</v>
      </c>
    </row>
    <row r="179" spans="1:65" s="15" customFormat="1" ht="10.199999999999999">
      <c r="B179" s="214"/>
      <c r="C179" s="215"/>
      <c r="D179" s="194" t="s">
        <v>148</v>
      </c>
      <c r="E179" s="216" t="s">
        <v>19</v>
      </c>
      <c r="F179" s="217" t="s">
        <v>213</v>
      </c>
      <c r="G179" s="215"/>
      <c r="H179" s="218">
        <v>4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148</v>
      </c>
      <c r="AU179" s="224" t="s">
        <v>80</v>
      </c>
      <c r="AV179" s="15" t="s">
        <v>144</v>
      </c>
      <c r="AW179" s="15" t="s">
        <v>33</v>
      </c>
      <c r="AX179" s="15" t="s">
        <v>80</v>
      </c>
      <c r="AY179" s="224" t="s">
        <v>136</v>
      </c>
    </row>
    <row r="180" spans="1:65" s="12" customFormat="1" ht="25.95" customHeight="1">
      <c r="B180" s="158"/>
      <c r="C180" s="159"/>
      <c r="D180" s="160" t="s">
        <v>71</v>
      </c>
      <c r="E180" s="161" t="s">
        <v>776</v>
      </c>
      <c r="F180" s="161" t="s">
        <v>776</v>
      </c>
      <c r="G180" s="159"/>
      <c r="H180" s="159"/>
      <c r="I180" s="162"/>
      <c r="J180" s="163">
        <f>BK180</f>
        <v>0</v>
      </c>
      <c r="K180" s="159"/>
      <c r="L180" s="164"/>
      <c r="M180" s="165"/>
      <c r="N180" s="166"/>
      <c r="O180" s="166"/>
      <c r="P180" s="167">
        <f>SUM(P181:P194)</f>
        <v>0</v>
      </c>
      <c r="Q180" s="166"/>
      <c r="R180" s="167">
        <f>SUM(R181:R194)</f>
        <v>0.61979000000000006</v>
      </c>
      <c r="S180" s="166"/>
      <c r="T180" s="168">
        <f>SUM(T181:T194)</f>
        <v>0</v>
      </c>
      <c r="AR180" s="169" t="s">
        <v>80</v>
      </c>
      <c r="AT180" s="170" t="s">
        <v>71</v>
      </c>
      <c r="AU180" s="170" t="s">
        <v>72</v>
      </c>
      <c r="AY180" s="169" t="s">
        <v>136</v>
      </c>
      <c r="BK180" s="171">
        <f>SUM(BK181:BK194)</f>
        <v>0</v>
      </c>
    </row>
    <row r="181" spans="1:65" s="2" customFormat="1" ht="14.4" customHeight="1">
      <c r="A181" s="35"/>
      <c r="B181" s="36"/>
      <c r="C181" s="174" t="s">
        <v>435</v>
      </c>
      <c r="D181" s="174" t="s">
        <v>139</v>
      </c>
      <c r="E181" s="175" t="s">
        <v>777</v>
      </c>
      <c r="F181" s="176" t="s">
        <v>778</v>
      </c>
      <c r="G181" s="177" t="s">
        <v>779</v>
      </c>
      <c r="H181" s="178">
        <v>6</v>
      </c>
      <c r="I181" s="179"/>
      <c r="J181" s="180">
        <f t="shared" ref="J181:J188" si="30">ROUND(I181*H181,2)</f>
        <v>0</v>
      </c>
      <c r="K181" s="176" t="s">
        <v>19</v>
      </c>
      <c r="L181" s="40"/>
      <c r="M181" s="181" t="s">
        <v>19</v>
      </c>
      <c r="N181" s="182" t="s">
        <v>43</v>
      </c>
      <c r="O181" s="65"/>
      <c r="P181" s="183">
        <f t="shared" ref="P181:P188" si="31">O181*H181</f>
        <v>0</v>
      </c>
      <c r="Q181" s="183">
        <v>0</v>
      </c>
      <c r="R181" s="183">
        <f t="shared" ref="R181:R188" si="32">Q181*H181</f>
        <v>0</v>
      </c>
      <c r="S181" s="183">
        <v>0</v>
      </c>
      <c r="T181" s="184">
        <f t="shared" ref="T181:T188" si="33"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236</v>
      </c>
      <c r="AT181" s="185" t="s">
        <v>139</v>
      </c>
      <c r="AU181" s="185" t="s">
        <v>80</v>
      </c>
      <c r="AY181" s="18" t="s">
        <v>136</v>
      </c>
      <c r="BE181" s="186">
        <f t="shared" ref="BE181:BE188" si="34">IF(N181="základní",J181,0)</f>
        <v>0</v>
      </c>
      <c r="BF181" s="186">
        <f t="shared" ref="BF181:BF188" si="35">IF(N181="snížená",J181,0)</f>
        <v>0</v>
      </c>
      <c r="BG181" s="186">
        <f t="shared" ref="BG181:BG188" si="36">IF(N181="zákl. přenesená",J181,0)</f>
        <v>0</v>
      </c>
      <c r="BH181" s="186">
        <f t="shared" ref="BH181:BH188" si="37">IF(N181="sníž. přenesená",J181,0)</f>
        <v>0</v>
      </c>
      <c r="BI181" s="186">
        <f t="shared" ref="BI181:BI188" si="38">IF(N181="nulová",J181,0)</f>
        <v>0</v>
      </c>
      <c r="BJ181" s="18" t="s">
        <v>80</v>
      </c>
      <c r="BK181" s="186">
        <f t="shared" ref="BK181:BK188" si="39">ROUND(I181*H181,2)</f>
        <v>0</v>
      </c>
      <c r="BL181" s="18" t="s">
        <v>236</v>
      </c>
      <c r="BM181" s="185" t="s">
        <v>780</v>
      </c>
    </row>
    <row r="182" spans="1:65" s="2" customFormat="1" ht="14.4" customHeight="1">
      <c r="A182" s="35"/>
      <c r="B182" s="36"/>
      <c r="C182" s="174" t="s">
        <v>440</v>
      </c>
      <c r="D182" s="174" t="s">
        <v>139</v>
      </c>
      <c r="E182" s="175" t="s">
        <v>781</v>
      </c>
      <c r="F182" s="176" t="s">
        <v>782</v>
      </c>
      <c r="G182" s="177" t="s">
        <v>779</v>
      </c>
      <c r="H182" s="178">
        <v>6</v>
      </c>
      <c r="I182" s="179"/>
      <c r="J182" s="180">
        <f t="shared" si="30"/>
        <v>0</v>
      </c>
      <c r="K182" s="176" t="s">
        <v>19</v>
      </c>
      <c r="L182" s="40"/>
      <c r="M182" s="181" t="s">
        <v>19</v>
      </c>
      <c r="N182" s="182" t="s">
        <v>43</v>
      </c>
      <c r="O182" s="65"/>
      <c r="P182" s="183">
        <f t="shared" si="31"/>
        <v>0</v>
      </c>
      <c r="Q182" s="183">
        <v>8.3400000000000002E-3</v>
      </c>
      <c r="R182" s="183">
        <f t="shared" si="32"/>
        <v>5.0040000000000001E-2</v>
      </c>
      <c r="S182" s="183">
        <v>0</v>
      </c>
      <c r="T182" s="184">
        <f t="shared" si="3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236</v>
      </c>
      <c r="AT182" s="185" t="s">
        <v>139</v>
      </c>
      <c r="AU182" s="185" t="s">
        <v>80</v>
      </c>
      <c r="AY182" s="18" t="s">
        <v>136</v>
      </c>
      <c r="BE182" s="186">
        <f t="shared" si="34"/>
        <v>0</v>
      </c>
      <c r="BF182" s="186">
        <f t="shared" si="35"/>
        <v>0</v>
      </c>
      <c r="BG182" s="186">
        <f t="shared" si="36"/>
        <v>0</v>
      </c>
      <c r="BH182" s="186">
        <f t="shared" si="37"/>
        <v>0</v>
      </c>
      <c r="BI182" s="186">
        <f t="shared" si="38"/>
        <v>0</v>
      </c>
      <c r="BJ182" s="18" t="s">
        <v>80</v>
      </c>
      <c r="BK182" s="186">
        <f t="shared" si="39"/>
        <v>0</v>
      </c>
      <c r="BL182" s="18" t="s">
        <v>236</v>
      </c>
      <c r="BM182" s="185" t="s">
        <v>783</v>
      </c>
    </row>
    <row r="183" spans="1:65" s="2" customFormat="1" ht="14.4" customHeight="1">
      <c r="A183" s="35"/>
      <c r="B183" s="36"/>
      <c r="C183" s="226" t="s">
        <v>447</v>
      </c>
      <c r="D183" s="226" t="s">
        <v>473</v>
      </c>
      <c r="E183" s="227" t="s">
        <v>784</v>
      </c>
      <c r="F183" s="228" t="s">
        <v>785</v>
      </c>
      <c r="G183" s="229" t="s">
        <v>642</v>
      </c>
      <c r="H183" s="230">
        <v>6</v>
      </c>
      <c r="I183" s="231"/>
      <c r="J183" s="232">
        <f t="shared" si="30"/>
        <v>0</v>
      </c>
      <c r="K183" s="228" t="s">
        <v>19</v>
      </c>
      <c r="L183" s="233"/>
      <c r="M183" s="234" t="s">
        <v>19</v>
      </c>
      <c r="N183" s="235" t="s">
        <v>43</v>
      </c>
      <c r="O183" s="65"/>
      <c r="P183" s="183">
        <f t="shared" si="31"/>
        <v>0</v>
      </c>
      <c r="Q183" s="183">
        <v>7.1999999999999995E-2</v>
      </c>
      <c r="R183" s="183">
        <f t="shared" si="32"/>
        <v>0.43199999999999994</v>
      </c>
      <c r="S183" s="183">
        <v>0</v>
      </c>
      <c r="T183" s="184">
        <f t="shared" si="3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331</v>
      </c>
      <c r="AT183" s="185" t="s">
        <v>473</v>
      </c>
      <c r="AU183" s="185" t="s">
        <v>80</v>
      </c>
      <c r="AY183" s="18" t="s">
        <v>136</v>
      </c>
      <c r="BE183" s="186">
        <f t="shared" si="34"/>
        <v>0</v>
      </c>
      <c r="BF183" s="186">
        <f t="shared" si="35"/>
        <v>0</v>
      </c>
      <c r="BG183" s="186">
        <f t="shared" si="36"/>
        <v>0</v>
      </c>
      <c r="BH183" s="186">
        <f t="shared" si="37"/>
        <v>0</v>
      </c>
      <c r="BI183" s="186">
        <f t="shared" si="38"/>
        <v>0</v>
      </c>
      <c r="BJ183" s="18" t="s">
        <v>80</v>
      </c>
      <c r="BK183" s="186">
        <f t="shared" si="39"/>
        <v>0</v>
      </c>
      <c r="BL183" s="18" t="s">
        <v>236</v>
      </c>
      <c r="BM183" s="185" t="s">
        <v>786</v>
      </c>
    </row>
    <row r="184" spans="1:65" s="2" customFormat="1" ht="14.4" customHeight="1">
      <c r="A184" s="35"/>
      <c r="B184" s="36"/>
      <c r="C184" s="174" t="s">
        <v>453</v>
      </c>
      <c r="D184" s="174" t="s">
        <v>139</v>
      </c>
      <c r="E184" s="175" t="s">
        <v>787</v>
      </c>
      <c r="F184" s="176" t="s">
        <v>788</v>
      </c>
      <c r="G184" s="177" t="s">
        <v>310</v>
      </c>
      <c r="H184" s="178">
        <v>0.11</v>
      </c>
      <c r="I184" s="179"/>
      <c r="J184" s="180">
        <f t="shared" si="30"/>
        <v>0</v>
      </c>
      <c r="K184" s="176" t="s">
        <v>19</v>
      </c>
      <c r="L184" s="40"/>
      <c r="M184" s="181" t="s">
        <v>19</v>
      </c>
      <c r="N184" s="182" t="s">
        <v>43</v>
      </c>
      <c r="O184" s="65"/>
      <c r="P184" s="183">
        <f t="shared" si="31"/>
        <v>0</v>
      </c>
      <c r="Q184" s="183">
        <v>0</v>
      </c>
      <c r="R184" s="183">
        <f t="shared" si="32"/>
        <v>0</v>
      </c>
      <c r="S184" s="183">
        <v>0</v>
      </c>
      <c r="T184" s="184">
        <f t="shared" si="3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236</v>
      </c>
      <c r="AT184" s="185" t="s">
        <v>139</v>
      </c>
      <c r="AU184" s="185" t="s">
        <v>80</v>
      </c>
      <c r="AY184" s="18" t="s">
        <v>136</v>
      </c>
      <c r="BE184" s="186">
        <f t="shared" si="34"/>
        <v>0</v>
      </c>
      <c r="BF184" s="186">
        <f t="shared" si="35"/>
        <v>0</v>
      </c>
      <c r="BG184" s="186">
        <f t="shared" si="36"/>
        <v>0</v>
      </c>
      <c r="BH184" s="186">
        <f t="shared" si="37"/>
        <v>0</v>
      </c>
      <c r="BI184" s="186">
        <f t="shared" si="38"/>
        <v>0</v>
      </c>
      <c r="BJ184" s="18" t="s">
        <v>80</v>
      </c>
      <c r="BK184" s="186">
        <f t="shared" si="39"/>
        <v>0</v>
      </c>
      <c r="BL184" s="18" t="s">
        <v>236</v>
      </c>
      <c r="BM184" s="185" t="s">
        <v>789</v>
      </c>
    </row>
    <row r="185" spans="1:65" s="2" customFormat="1" ht="14.4" customHeight="1">
      <c r="A185" s="35"/>
      <c r="B185" s="36"/>
      <c r="C185" s="174" t="s">
        <v>457</v>
      </c>
      <c r="D185" s="174" t="s">
        <v>139</v>
      </c>
      <c r="E185" s="175" t="s">
        <v>790</v>
      </c>
      <c r="F185" s="176" t="s">
        <v>791</v>
      </c>
      <c r="G185" s="177" t="s">
        <v>779</v>
      </c>
      <c r="H185" s="178">
        <v>12</v>
      </c>
      <c r="I185" s="179"/>
      <c r="J185" s="180">
        <f t="shared" si="30"/>
        <v>0</v>
      </c>
      <c r="K185" s="176" t="s">
        <v>19</v>
      </c>
      <c r="L185" s="40"/>
      <c r="M185" s="181" t="s">
        <v>19</v>
      </c>
      <c r="N185" s="182" t="s">
        <v>43</v>
      </c>
      <c r="O185" s="65"/>
      <c r="P185" s="183">
        <f t="shared" si="31"/>
        <v>0</v>
      </c>
      <c r="Q185" s="183">
        <v>3.0000000000000001E-3</v>
      </c>
      <c r="R185" s="183">
        <f t="shared" si="32"/>
        <v>3.6000000000000004E-2</v>
      </c>
      <c r="S185" s="183">
        <v>0</v>
      </c>
      <c r="T185" s="184">
        <f t="shared" si="3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236</v>
      </c>
      <c r="AT185" s="185" t="s">
        <v>139</v>
      </c>
      <c r="AU185" s="185" t="s">
        <v>80</v>
      </c>
      <c r="AY185" s="18" t="s">
        <v>136</v>
      </c>
      <c r="BE185" s="186">
        <f t="shared" si="34"/>
        <v>0</v>
      </c>
      <c r="BF185" s="186">
        <f t="shared" si="35"/>
        <v>0</v>
      </c>
      <c r="BG185" s="186">
        <f t="shared" si="36"/>
        <v>0</v>
      </c>
      <c r="BH185" s="186">
        <f t="shared" si="37"/>
        <v>0</v>
      </c>
      <c r="BI185" s="186">
        <f t="shared" si="38"/>
        <v>0</v>
      </c>
      <c r="BJ185" s="18" t="s">
        <v>80</v>
      </c>
      <c r="BK185" s="186">
        <f t="shared" si="39"/>
        <v>0</v>
      </c>
      <c r="BL185" s="18" t="s">
        <v>236</v>
      </c>
      <c r="BM185" s="185" t="s">
        <v>792</v>
      </c>
    </row>
    <row r="186" spans="1:65" s="2" customFormat="1" ht="14.4" customHeight="1">
      <c r="A186" s="35"/>
      <c r="B186" s="36"/>
      <c r="C186" s="174" t="s">
        <v>462</v>
      </c>
      <c r="D186" s="174" t="s">
        <v>139</v>
      </c>
      <c r="E186" s="175" t="s">
        <v>793</v>
      </c>
      <c r="F186" s="176" t="s">
        <v>794</v>
      </c>
      <c r="G186" s="177" t="s">
        <v>779</v>
      </c>
      <c r="H186" s="178">
        <v>6</v>
      </c>
      <c r="I186" s="179"/>
      <c r="J186" s="180">
        <f t="shared" si="30"/>
        <v>0</v>
      </c>
      <c r="K186" s="176" t="s">
        <v>19</v>
      </c>
      <c r="L186" s="40"/>
      <c r="M186" s="181" t="s">
        <v>19</v>
      </c>
      <c r="N186" s="182" t="s">
        <v>43</v>
      </c>
      <c r="O186" s="65"/>
      <c r="P186" s="183">
        <f t="shared" si="31"/>
        <v>0</v>
      </c>
      <c r="Q186" s="183">
        <v>0</v>
      </c>
      <c r="R186" s="183">
        <f t="shared" si="32"/>
        <v>0</v>
      </c>
      <c r="S186" s="183">
        <v>0</v>
      </c>
      <c r="T186" s="184">
        <f t="shared" si="3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236</v>
      </c>
      <c r="AT186" s="185" t="s">
        <v>139</v>
      </c>
      <c r="AU186" s="185" t="s">
        <v>80</v>
      </c>
      <c r="AY186" s="18" t="s">
        <v>136</v>
      </c>
      <c r="BE186" s="186">
        <f t="shared" si="34"/>
        <v>0</v>
      </c>
      <c r="BF186" s="186">
        <f t="shared" si="35"/>
        <v>0</v>
      </c>
      <c r="BG186" s="186">
        <f t="shared" si="36"/>
        <v>0</v>
      </c>
      <c r="BH186" s="186">
        <f t="shared" si="37"/>
        <v>0</v>
      </c>
      <c r="BI186" s="186">
        <f t="shared" si="38"/>
        <v>0</v>
      </c>
      <c r="BJ186" s="18" t="s">
        <v>80</v>
      </c>
      <c r="BK186" s="186">
        <f t="shared" si="39"/>
        <v>0</v>
      </c>
      <c r="BL186" s="18" t="s">
        <v>236</v>
      </c>
      <c r="BM186" s="185" t="s">
        <v>795</v>
      </c>
    </row>
    <row r="187" spans="1:65" s="2" customFormat="1" ht="14.4" customHeight="1">
      <c r="A187" s="35"/>
      <c r="B187" s="36"/>
      <c r="C187" s="174" t="s">
        <v>467</v>
      </c>
      <c r="D187" s="174" t="s">
        <v>139</v>
      </c>
      <c r="E187" s="175" t="s">
        <v>796</v>
      </c>
      <c r="F187" s="176" t="s">
        <v>797</v>
      </c>
      <c r="G187" s="177" t="s">
        <v>152</v>
      </c>
      <c r="H187" s="178">
        <v>6</v>
      </c>
      <c r="I187" s="179"/>
      <c r="J187" s="180">
        <f t="shared" si="30"/>
        <v>0</v>
      </c>
      <c r="K187" s="176" t="s">
        <v>19</v>
      </c>
      <c r="L187" s="40"/>
      <c r="M187" s="181" t="s">
        <v>19</v>
      </c>
      <c r="N187" s="182" t="s">
        <v>43</v>
      </c>
      <c r="O187" s="65"/>
      <c r="P187" s="183">
        <f t="shared" si="31"/>
        <v>0</v>
      </c>
      <c r="Q187" s="183">
        <v>2.4000000000000001E-4</v>
      </c>
      <c r="R187" s="183">
        <f t="shared" si="32"/>
        <v>1.4400000000000001E-3</v>
      </c>
      <c r="S187" s="183">
        <v>0</v>
      </c>
      <c r="T187" s="184">
        <f t="shared" si="3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236</v>
      </c>
      <c r="AT187" s="185" t="s">
        <v>139</v>
      </c>
      <c r="AU187" s="185" t="s">
        <v>80</v>
      </c>
      <c r="AY187" s="18" t="s">
        <v>136</v>
      </c>
      <c r="BE187" s="186">
        <f t="shared" si="34"/>
        <v>0</v>
      </c>
      <c r="BF187" s="186">
        <f t="shared" si="35"/>
        <v>0</v>
      </c>
      <c r="BG187" s="186">
        <f t="shared" si="36"/>
        <v>0</v>
      </c>
      <c r="BH187" s="186">
        <f t="shared" si="37"/>
        <v>0</v>
      </c>
      <c r="BI187" s="186">
        <f t="shared" si="38"/>
        <v>0</v>
      </c>
      <c r="BJ187" s="18" t="s">
        <v>80</v>
      </c>
      <c r="BK187" s="186">
        <f t="shared" si="39"/>
        <v>0</v>
      </c>
      <c r="BL187" s="18" t="s">
        <v>236</v>
      </c>
      <c r="BM187" s="185" t="s">
        <v>798</v>
      </c>
    </row>
    <row r="188" spans="1:65" s="2" customFormat="1" ht="14.4" customHeight="1">
      <c r="A188" s="35"/>
      <c r="B188" s="36"/>
      <c r="C188" s="226" t="s">
        <v>472</v>
      </c>
      <c r="D188" s="226" t="s">
        <v>473</v>
      </c>
      <c r="E188" s="227" t="s">
        <v>799</v>
      </c>
      <c r="F188" s="228" t="s">
        <v>800</v>
      </c>
      <c r="G188" s="229" t="s">
        <v>642</v>
      </c>
      <c r="H188" s="230">
        <v>6</v>
      </c>
      <c r="I188" s="231"/>
      <c r="J188" s="232">
        <f t="shared" si="30"/>
        <v>0</v>
      </c>
      <c r="K188" s="228" t="s">
        <v>19</v>
      </c>
      <c r="L188" s="233"/>
      <c r="M188" s="234" t="s">
        <v>19</v>
      </c>
      <c r="N188" s="235" t="s">
        <v>43</v>
      </c>
      <c r="O188" s="65"/>
      <c r="P188" s="183">
        <f t="shared" si="31"/>
        <v>0</v>
      </c>
      <c r="Q188" s="183">
        <v>1.2E-2</v>
      </c>
      <c r="R188" s="183">
        <f t="shared" si="32"/>
        <v>7.2000000000000008E-2</v>
      </c>
      <c r="S188" s="183">
        <v>0</v>
      </c>
      <c r="T188" s="184">
        <f t="shared" si="3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331</v>
      </c>
      <c r="AT188" s="185" t="s">
        <v>473</v>
      </c>
      <c r="AU188" s="185" t="s">
        <v>80</v>
      </c>
      <c r="AY188" s="18" t="s">
        <v>136</v>
      </c>
      <c r="BE188" s="186">
        <f t="shared" si="34"/>
        <v>0</v>
      </c>
      <c r="BF188" s="186">
        <f t="shared" si="35"/>
        <v>0</v>
      </c>
      <c r="BG188" s="186">
        <f t="shared" si="36"/>
        <v>0</v>
      </c>
      <c r="BH188" s="186">
        <f t="shared" si="37"/>
        <v>0</v>
      </c>
      <c r="BI188" s="186">
        <f t="shared" si="38"/>
        <v>0</v>
      </c>
      <c r="BJ188" s="18" t="s">
        <v>80</v>
      </c>
      <c r="BK188" s="186">
        <f t="shared" si="39"/>
        <v>0</v>
      </c>
      <c r="BL188" s="18" t="s">
        <v>236</v>
      </c>
      <c r="BM188" s="185" t="s">
        <v>801</v>
      </c>
    </row>
    <row r="189" spans="1:65" s="13" customFormat="1" ht="10.199999999999999">
      <c r="B189" s="192"/>
      <c r="C189" s="193"/>
      <c r="D189" s="194" t="s">
        <v>148</v>
      </c>
      <c r="E189" s="195" t="s">
        <v>19</v>
      </c>
      <c r="F189" s="196" t="s">
        <v>167</v>
      </c>
      <c r="G189" s="193"/>
      <c r="H189" s="197">
        <v>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148</v>
      </c>
      <c r="AU189" s="203" t="s">
        <v>80</v>
      </c>
      <c r="AV189" s="13" t="s">
        <v>82</v>
      </c>
      <c r="AW189" s="13" t="s">
        <v>33</v>
      </c>
      <c r="AX189" s="13" t="s">
        <v>80</v>
      </c>
      <c r="AY189" s="203" t="s">
        <v>136</v>
      </c>
    </row>
    <row r="190" spans="1:65" s="2" customFormat="1" ht="14.4" customHeight="1">
      <c r="A190" s="35"/>
      <c r="B190" s="36"/>
      <c r="C190" s="174" t="s">
        <v>479</v>
      </c>
      <c r="D190" s="174" t="s">
        <v>139</v>
      </c>
      <c r="E190" s="175" t="s">
        <v>802</v>
      </c>
      <c r="F190" s="176" t="s">
        <v>803</v>
      </c>
      <c r="G190" s="177" t="s">
        <v>152</v>
      </c>
      <c r="H190" s="178">
        <v>6</v>
      </c>
      <c r="I190" s="179"/>
      <c r="J190" s="180">
        <f>ROUND(I190*H190,2)</f>
        <v>0</v>
      </c>
      <c r="K190" s="176" t="s">
        <v>19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1.0200000000000001E-3</v>
      </c>
      <c r="R190" s="183">
        <f>Q190*H190</f>
        <v>6.1200000000000004E-3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236</v>
      </c>
      <c r="AT190" s="185" t="s">
        <v>139</v>
      </c>
      <c r="AU190" s="185" t="s">
        <v>80</v>
      </c>
      <c r="AY190" s="18" t="s">
        <v>136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80</v>
      </c>
      <c r="BK190" s="186">
        <f>ROUND(I190*H190,2)</f>
        <v>0</v>
      </c>
      <c r="BL190" s="18" t="s">
        <v>236</v>
      </c>
      <c r="BM190" s="185" t="s">
        <v>804</v>
      </c>
    </row>
    <row r="191" spans="1:65" s="2" customFormat="1" ht="14.4" customHeight="1">
      <c r="A191" s="35"/>
      <c r="B191" s="36"/>
      <c r="C191" s="226" t="s">
        <v>484</v>
      </c>
      <c r="D191" s="226" t="s">
        <v>473</v>
      </c>
      <c r="E191" s="227" t="s">
        <v>805</v>
      </c>
      <c r="F191" s="228" t="s">
        <v>806</v>
      </c>
      <c r="G191" s="229" t="s">
        <v>642</v>
      </c>
      <c r="H191" s="230">
        <v>6</v>
      </c>
      <c r="I191" s="231"/>
      <c r="J191" s="232">
        <f>ROUND(I191*H191,2)</f>
        <v>0</v>
      </c>
      <c r="K191" s="228" t="s">
        <v>19</v>
      </c>
      <c r="L191" s="233"/>
      <c r="M191" s="234" t="s">
        <v>19</v>
      </c>
      <c r="N191" s="235" t="s">
        <v>43</v>
      </c>
      <c r="O191" s="65"/>
      <c r="P191" s="183">
        <f>O191*H191</f>
        <v>0</v>
      </c>
      <c r="Q191" s="183">
        <v>3.0000000000000001E-3</v>
      </c>
      <c r="R191" s="183">
        <f>Q191*H191</f>
        <v>1.8000000000000002E-2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331</v>
      </c>
      <c r="AT191" s="185" t="s">
        <v>473</v>
      </c>
      <c r="AU191" s="185" t="s">
        <v>80</v>
      </c>
      <c r="AY191" s="18" t="s">
        <v>136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80</v>
      </c>
      <c r="BK191" s="186">
        <f>ROUND(I191*H191,2)</f>
        <v>0</v>
      </c>
      <c r="BL191" s="18" t="s">
        <v>236</v>
      </c>
      <c r="BM191" s="185" t="s">
        <v>807</v>
      </c>
    </row>
    <row r="192" spans="1:65" s="2" customFormat="1" ht="14.4" customHeight="1">
      <c r="A192" s="35"/>
      <c r="B192" s="36"/>
      <c r="C192" s="174" t="s">
        <v>490</v>
      </c>
      <c r="D192" s="174" t="s">
        <v>139</v>
      </c>
      <c r="E192" s="175" t="s">
        <v>808</v>
      </c>
      <c r="F192" s="176" t="s">
        <v>809</v>
      </c>
      <c r="G192" s="177" t="s">
        <v>152</v>
      </c>
      <c r="H192" s="178">
        <v>2</v>
      </c>
      <c r="I192" s="179"/>
      <c r="J192" s="180">
        <f>ROUND(I192*H192,2)</f>
        <v>0</v>
      </c>
      <c r="K192" s="176" t="s">
        <v>19</v>
      </c>
      <c r="L192" s="40"/>
      <c r="M192" s="181" t="s">
        <v>19</v>
      </c>
      <c r="N192" s="182" t="s">
        <v>43</v>
      </c>
      <c r="O192" s="65"/>
      <c r="P192" s="183">
        <f>O192*H192</f>
        <v>0</v>
      </c>
      <c r="Q192" s="183">
        <v>1.9599999999999999E-3</v>
      </c>
      <c r="R192" s="183">
        <f>Q192*H192</f>
        <v>3.9199999999999999E-3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236</v>
      </c>
      <c r="AT192" s="185" t="s">
        <v>139</v>
      </c>
      <c r="AU192" s="185" t="s">
        <v>80</v>
      </c>
      <c r="AY192" s="18" t="s">
        <v>136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80</v>
      </c>
      <c r="BK192" s="186">
        <f>ROUND(I192*H192,2)</f>
        <v>0</v>
      </c>
      <c r="BL192" s="18" t="s">
        <v>236</v>
      </c>
      <c r="BM192" s="185" t="s">
        <v>810</v>
      </c>
    </row>
    <row r="193" spans="1:65" s="2" customFormat="1" ht="14.4" customHeight="1">
      <c r="A193" s="35"/>
      <c r="B193" s="36"/>
      <c r="C193" s="174" t="s">
        <v>495</v>
      </c>
      <c r="D193" s="174" t="s">
        <v>139</v>
      </c>
      <c r="E193" s="175" t="s">
        <v>811</v>
      </c>
      <c r="F193" s="176" t="s">
        <v>812</v>
      </c>
      <c r="G193" s="177" t="s">
        <v>152</v>
      </c>
      <c r="H193" s="178">
        <v>1</v>
      </c>
      <c r="I193" s="179"/>
      <c r="J193" s="180">
        <f>ROUND(I193*H193,2)</f>
        <v>0</v>
      </c>
      <c r="K193" s="176" t="s">
        <v>19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2.7E-4</v>
      </c>
      <c r="R193" s="183">
        <f>Q193*H193</f>
        <v>2.7E-4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236</v>
      </c>
      <c r="AT193" s="185" t="s">
        <v>139</v>
      </c>
      <c r="AU193" s="185" t="s">
        <v>80</v>
      </c>
      <c r="AY193" s="18" t="s">
        <v>136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80</v>
      </c>
      <c r="BK193" s="186">
        <f>ROUND(I193*H193,2)</f>
        <v>0</v>
      </c>
      <c r="BL193" s="18" t="s">
        <v>236</v>
      </c>
      <c r="BM193" s="185" t="s">
        <v>813</v>
      </c>
    </row>
    <row r="194" spans="1:65" s="2" customFormat="1" ht="14.4" customHeight="1">
      <c r="A194" s="35"/>
      <c r="B194" s="36"/>
      <c r="C194" s="174" t="s">
        <v>501</v>
      </c>
      <c r="D194" s="174" t="s">
        <v>139</v>
      </c>
      <c r="E194" s="175" t="s">
        <v>814</v>
      </c>
      <c r="F194" s="176" t="s">
        <v>815</v>
      </c>
      <c r="G194" s="177" t="s">
        <v>310</v>
      </c>
      <c r="H194" s="178">
        <v>0.10199999999999999</v>
      </c>
      <c r="I194" s="179"/>
      <c r="J194" s="180">
        <f>ROUND(I194*H194,2)</f>
        <v>0</v>
      </c>
      <c r="K194" s="176" t="s">
        <v>19</v>
      </c>
      <c r="L194" s="40"/>
      <c r="M194" s="239" t="s">
        <v>19</v>
      </c>
      <c r="N194" s="240" t="s">
        <v>43</v>
      </c>
      <c r="O194" s="241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236</v>
      </c>
      <c r="AT194" s="185" t="s">
        <v>139</v>
      </c>
      <c r="AU194" s="185" t="s">
        <v>80</v>
      </c>
      <c r="AY194" s="18" t="s">
        <v>136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80</v>
      </c>
      <c r="BK194" s="186">
        <f>ROUND(I194*H194,2)</f>
        <v>0</v>
      </c>
      <c r="BL194" s="18" t="s">
        <v>236</v>
      </c>
      <c r="BM194" s="185" t="s">
        <v>816</v>
      </c>
    </row>
    <row r="195" spans="1:65" s="2" customFormat="1" ht="6.9" customHeight="1">
      <c r="A195" s="35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0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algorithmName="SHA-512" hashValue="1NJnH++pQbPVjeU7vqhh7gfnjR5MvZlzf1EpFpoWUfI2uNV5gvn+BaI5dNeLSpSwRiH+ss7EY1z6AOd9wJFRIA==" saltValue="rq1xGJwt4gm6jyiaXL4NPg+CUBUr07R8np6o7TMqSY2AJ+sNHV5gYmn5Z/Lg4vL4HM9dtqGedJdEqYRUQVhC+A==" spinCount="100000" sheet="1" objects="1" scenarios="1" formatColumns="0" formatRows="0" autoFilter="0"/>
  <autoFilter ref="C83:K19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817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ROUND((SUM(BE84:BE112)),  2)</f>
        <v>0</v>
      </c>
      <c r="G33" s="35"/>
      <c r="H33" s="35"/>
      <c r="I33" s="119">
        <v>0.21</v>
      </c>
      <c r="J33" s="118">
        <f>ROUND(((SUM(BE84:BE112))*I33),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ROUND((SUM(BF84:BF112)),  2)</f>
        <v>0</v>
      </c>
      <c r="G34" s="35"/>
      <c r="H34" s="35"/>
      <c r="I34" s="119">
        <v>0.15</v>
      </c>
      <c r="J34" s="118">
        <f>ROUND(((SUM(BF84:BF112))*I34),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ROUND((SUM(BG84:BG112)),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ROUND((SUM(BH84:BH112)),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ROUND((SUM(BI84:BI112)),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04 - Vytápění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818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9" customFormat="1" ht="24.9" customHeight="1">
      <c r="B61" s="135"/>
      <c r="C61" s="136"/>
      <c r="D61" s="137" t="s">
        <v>819</v>
      </c>
      <c r="E61" s="138"/>
      <c r="F61" s="138"/>
      <c r="G61" s="138"/>
      <c r="H61" s="138"/>
      <c r="I61" s="138"/>
      <c r="J61" s="139">
        <f>J93</f>
        <v>0</v>
      </c>
      <c r="K61" s="136"/>
      <c r="L61" s="140"/>
    </row>
    <row r="62" spans="1:47" s="9" customFormat="1" ht="24.9" customHeight="1">
      <c r="B62" s="135"/>
      <c r="C62" s="136"/>
      <c r="D62" s="137" t="s">
        <v>820</v>
      </c>
      <c r="E62" s="138"/>
      <c r="F62" s="138"/>
      <c r="G62" s="138"/>
      <c r="H62" s="138"/>
      <c r="I62" s="138"/>
      <c r="J62" s="139">
        <f>J97</f>
        <v>0</v>
      </c>
      <c r="K62" s="136"/>
      <c r="L62" s="140"/>
    </row>
    <row r="63" spans="1:47" s="9" customFormat="1" ht="24.9" customHeight="1">
      <c r="B63" s="135"/>
      <c r="C63" s="136"/>
      <c r="D63" s="137" t="s">
        <v>821</v>
      </c>
      <c r="E63" s="138"/>
      <c r="F63" s="138"/>
      <c r="G63" s="138"/>
      <c r="H63" s="138"/>
      <c r="I63" s="138"/>
      <c r="J63" s="139">
        <f>J103</f>
        <v>0</v>
      </c>
      <c r="K63" s="136"/>
      <c r="L63" s="140"/>
    </row>
    <row r="64" spans="1:47" s="9" customFormat="1" ht="24.9" customHeight="1">
      <c r="B64" s="135"/>
      <c r="C64" s="136"/>
      <c r="D64" s="137" t="s">
        <v>822</v>
      </c>
      <c r="E64" s="138"/>
      <c r="F64" s="138"/>
      <c r="G64" s="138"/>
      <c r="H64" s="138"/>
      <c r="I64" s="138"/>
      <c r="J64" s="139">
        <f>J107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121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4.4" customHeight="1">
      <c r="A74" s="35"/>
      <c r="B74" s="36"/>
      <c r="C74" s="37"/>
      <c r="D74" s="37"/>
      <c r="E74" s="377" t="str">
        <f>E7</f>
        <v>ZŠ Krušnohorská K.Vary -dílny, kabinet</v>
      </c>
      <c r="F74" s="378"/>
      <c r="G74" s="378"/>
      <c r="H74" s="378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5.6" customHeight="1">
      <c r="A76" s="35"/>
      <c r="B76" s="36"/>
      <c r="C76" s="37"/>
      <c r="D76" s="37"/>
      <c r="E76" s="330" t="str">
        <f>E9</f>
        <v>04 - Vytápění</v>
      </c>
      <c r="F76" s="379"/>
      <c r="G76" s="379"/>
      <c r="H76" s="379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5. 2. 2023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6.4" customHeight="1">
      <c r="A80" s="35"/>
      <c r="B80" s="36"/>
      <c r="C80" s="30" t="s">
        <v>25</v>
      </c>
      <c r="D80" s="37"/>
      <c r="E80" s="37"/>
      <c r="F80" s="28" t="str">
        <f>E15</f>
        <v>Statutární město K.Vary</v>
      </c>
      <c r="G80" s="37"/>
      <c r="H80" s="37"/>
      <c r="I80" s="30" t="s">
        <v>31</v>
      </c>
      <c r="J80" s="33" t="str">
        <f>E21</f>
        <v>Anna Dindáková, Staré Sedlo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6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Šimková Dita, K.vary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122</v>
      </c>
      <c r="D83" s="150" t="s">
        <v>57</v>
      </c>
      <c r="E83" s="150" t="s">
        <v>53</v>
      </c>
      <c r="F83" s="150" t="s">
        <v>54</v>
      </c>
      <c r="G83" s="150" t="s">
        <v>123</v>
      </c>
      <c r="H83" s="150" t="s">
        <v>124</v>
      </c>
      <c r="I83" s="150" t="s">
        <v>125</v>
      </c>
      <c r="J83" s="150" t="s">
        <v>103</v>
      </c>
      <c r="K83" s="151" t="s">
        <v>126</v>
      </c>
      <c r="L83" s="152"/>
      <c r="M83" s="69" t="s">
        <v>19</v>
      </c>
      <c r="N83" s="70" t="s">
        <v>42</v>
      </c>
      <c r="O83" s="70" t="s">
        <v>127</v>
      </c>
      <c r="P83" s="70" t="s">
        <v>128</v>
      </c>
      <c r="Q83" s="70" t="s">
        <v>129</v>
      </c>
      <c r="R83" s="70" t="s">
        <v>130</v>
      </c>
      <c r="S83" s="70" t="s">
        <v>131</v>
      </c>
      <c r="T83" s="71" t="s">
        <v>132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8" customHeight="1">
      <c r="A84" s="35"/>
      <c r="B84" s="36"/>
      <c r="C84" s="76" t="s">
        <v>133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P85+P93+P97+P103+P107</f>
        <v>0</v>
      </c>
      <c r="Q84" s="73"/>
      <c r="R84" s="155">
        <f>R85+R93+R97+R103+R107</f>
        <v>87450.6</v>
      </c>
      <c r="S84" s="73"/>
      <c r="T84" s="156">
        <f>T85+T93+T97+T103+T107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104</v>
      </c>
      <c r="BK84" s="157">
        <f>BK85+BK93+BK97+BK103+BK107</f>
        <v>0</v>
      </c>
    </row>
    <row r="85" spans="1:65" s="12" customFormat="1" ht="25.95" customHeight="1">
      <c r="B85" s="158"/>
      <c r="C85" s="159"/>
      <c r="D85" s="160" t="s">
        <v>71</v>
      </c>
      <c r="E85" s="161" t="s">
        <v>80</v>
      </c>
      <c r="F85" s="161" t="s">
        <v>823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SUM(P86:P92)</f>
        <v>0</v>
      </c>
      <c r="Q85" s="166"/>
      <c r="R85" s="167">
        <f>SUM(R86:R92)</f>
        <v>86937.7</v>
      </c>
      <c r="S85" s="166"/>
      <c r="T85" s="168">
        <f>SUM(T86:T92)</f>
        <v>0</v>
      </c>
      <c r="AR85" s="169" t="s">
        <v>80</v>
      </c>
      <c r="AT85" s="170" t="s">
        <v>71</v>
      </c>
      <c r="AU85" s="170" t="s">
        <v>72</v>
      </c>
      <c r="AY85" s="169" t="s">
        <v>136</v>
      </c>
      <c r="BK85" s="171">
        <f>SUM(BK86:BK92)</f>
        <v>0</v>
      </c>
    </row>
    <row r="86" spans="1:65" s="2" customFormat="1" ht="19.8" customHeight="1">
      <c r="A86" s="35"/>
      <c r="B86" s="36"/>
      <c r="C86" s="174" t="s">
        <v>80</v>
      </c>
      <c r="D86" s="174" t="s">
        <v>139</v>
      </c>
      <c r="E86" s="175" t="s">
        <v>824</v>
      </c>
      <c r="F86" s="176" t="s">
        <v>825</v>
      </c>
      <c r="G86" s="177" t="s">
        <v>157</v>
      </c>
      <c r="H86" s="178">
        <v>51.8</v>
      </c>
      <c r="I86" s="179"/>
      <c r="J86" s="180">
        <f t="shared" ref="J86:J92" si="0"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 t="shared" ref="P86:P92" si="1">O86*H86</f>
        <v>0</v>
      </c>
      <c r="Q86" s="183">
        <v>1653</v>
      </c>
      <c r="R86" s="183">
        <f t="shared" ref="R86:R92" si="2">Q86*H86</f>
        <v>85625.4</v>
      </c>
      <c r="S86" s="183">
        <v>0</v>
      </c>
      <c r="T86" s="184">
        <f t="shared" ref="T86:T92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236</v>
      </c>
      <c r="AT86" s="185" t="s">
        <v>139</v>
      </c>
      <c r="AU86" s="185" t="s">
        <v>80</v>
      </c>
      <c r="AY86" s="18" t="s">
        <v>136</v>
      </c>
      <c r="BE86" s="186">
        <f t="shared" ref="BE86:BE92" si="4">IF(N86="základní",J86,0)</f>
        <v>0</v>
      </c>
      <c r="BF86" s="186">
        <f t="shared" ref="BF86:BF92" si="5">IF(N86="snížená",J86,0)</f>
        <v>0</v>
      </c>
      <c r="BG86" s="186">
        <f t="shared" ref="BG86:BG92" si="6">IF(N86="zákl. přenesená",J86,0)</f>
        <v>0</v>
      </c>
      <c r="BH86" s="186">
        <f t="shared" ref="BH86:BH92" si="7">IF(N86="sníž. přenesená",J86,0)</f>
        <v>0</v>
      </c>
      <c r="BI86" s="186">
        <f t="shared" ref="BI86:BI92" si="8">IF(N86="nulová",J86,0)</f>
        <v>0</v>
      </c>
      <c r="BJ86" s="18" t="s">
        <v>80</v>
      </c>
      <c r="BK86" s="186">
        <f t="shared" ref="BK86:BK92" si="9">ROUND(I86*H86,2)</f>
        <v>0</v>
      </c>
      <c r="BL86" s="18" t="s">
        <v>236</v>
      </c>
      <c r="BM86" s="185" t="s">
        <v>826</v>
      </c>
    </row>
    <row r="87" spans="1:65" s="2" customFormat="1" ht="14.4" customHeight="1">
      <c r="A87" s="35"/>
      <c r="B87" s="36"/>
      <c r="C87" s="174" t="s">
        <v>82</v>
      </c>
      <c r="D87" s="174" t="s">
        <v>139</v>
      </c>
      <c r="E87" s="175" t="s">
        <v>827</v>
      </c>
      <c r="F87" s="176" t="s">
        <v>828</v>
      </c>
      <c r="G87" s="177" t="s">
        <v>597</v>
      </c>
      <c r="H87" s="178">
        <v>26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si="1"/>
        <v>0</v>
      </c>
      <c r="Q87" s="183">
        <v>50</v>
      </c>
      <c r="R87" s="183">
        <f t="shared" si="2"/>
        <v>1300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236</v>
      </c>
      <c r="AT87" s="185" t="s">
        <v>139</v>
      </c>
      <c r="AU87" s="185" t="s">
        <v>80</v>
      </c>
      <c r="AY87" s="18" t="s">
        <v>136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236</v>
      </c>
      <c r="BM87" s="185" t="s">
        <v>829</v>
      </c>
    </row>
    <row r="88" spans="1:65" s="2" customFormat="1" ht="14.4" customHeight="1">
      <c r="A88" s="35"/>
      <c r="B88" s="36"/>
      <c r="C88" s="174" t="s">
        <v>137</v>
      </c>
      <c r="D88" s="174" t="s">
        <v>139</v>
      </c>
      <c r="E88" s="175" t="s">
        <v>830</v>
      </c>
      <c r="F88" s="176" t="s">
        <v>831</v>
      </c>
      <c r="G88" s="177" t="s">
        <v>642</v>
      </c>
      <c r="H88" s="178">
        <v>18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0.15</v>
      </c>
      <c r="R88" s="183">
        <f t="shared" si="2"/>
        <v>2.6999999999999997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236</v>
      </c>
      <c r="AT88" s="185" t="s">
        <v>139</v>
      </c>
      <c r="AU88" s="185" t="s">
        <v>80</v>
      </c>
      <c r="AY88" s="18" t="s">
        <v>136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236</v>
      </c>
      <c r="BM88" s="185" t="s">
        <v>832</v>
      </c>
    </row>
    <row r="89" spans="1:65" s="2" customFormat="1" ht="14.4" customHeight="1">
      <c r="A89" s="35"/>
      <c r="B89" s="36"/>
      <c r="C89" s="174" t="s">
        <v>144</v>
      </c>
      <c r="D89" s="174" t="s">
        <v>139</v>
      </c>
      <c r="E89" s="175" t="s">
        <v>833</v>
      </c>
      <c r="F89" s="176" t="s">
        <v>834</v>
      </c>
      <c r="G89" s="177" t="s">
        <v>642</v>
      </c>
      <c r="H89" s="178">
        <v>8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0.2</v>
      </c>
      <c r="R89" s="183">
        <f t="shared" si="2"/>
        <v>1.6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236</v>
      </c>
      <c r="AT89" s="185" t="s">
        <v>139</v>
      </c>
      <c r="AU89" s="185" t="s">
        <v>80</v>
      </c>
      <c r="AY89" s="18" t="s">
        <v>136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236</v>
      </c>
      <c r="BM89" s="185" t="s">
        <v>835</v>
      </c>
    </row>
    <row r="90" spans="1:65" s="2" customFormat="1" ht="14.4" customHeight="1">
      <c r="A90" s="35"/>
      <c r="B90" s="36"/>
      <c r="C90" s="174" t="s">
        <v>169</v>
      </c>
      <c r="D90" s="174" t="s">
        <v>139</v>
      </c>
      <c r="E90" s="175" t="s">
        <v>836</v>
      </c>
      <c r="F90" s="176" t="s">
        <v>837</v>
      </c>
      <c r="G90" s="177" t="s">
        <v>163</v>
      </c>
      <c r="H90" s="178">
        <v>15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0.5</v>
      </c>
      <c r="R90" s="183">
        <f t="shared" si="2"/>
        <v>7.5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236</v>
      </c>
      <c r="AT90" s="185" t="s">
        <v>139</v>
      </c>
      <c r="AU90" s="185" t="s">
        <v>80</v>
      </c>
      <c r="AY90" s="18" t="s">
        <v>136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236</v>
      </c>
      <c r="BM90" s="185" t="s">
        <v>838</v>
      </c>
    </row>
    <row r="91" spans="1:65" s="2" customFormat="1" ht="14.4" customHeight="1">
      <c r="A91" s="35"/>
      <c r="B91" s="36"/>
      <c r="C91" s="174" t="s">
        <v>167</v>
      </c>
      <c r="D91" s="174" t="s">
        <v>139</v>
      </c>
      <c r="E91" s="175" t="s">
        <v>839</v>
      </c>
      <c r="F91" s="176" t="s">
        <v>840</v>
      </c>
      <c r="G91" s="177" t="s">
        <v>163</v>
      </c>
      <c r="H91" s="178">
        <v>40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0.01</v>
      </c>
      <c r="R91" s="183">
        <f t="shared" si="2"/>
        <v>0.4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236</v>
      </c>
      <c r="AT91" s="185" t="s">
        <v>139</v>
      </c>
      <c r="AU91" s="185" t="s">
        <v>80</v>
      </c>
      <c r="AY91" s="18" t="s">
        <v>136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236</v>
      </c>
      <c r="BM91" s="185" t="s">
        <v>841</v>
      </c>
    </row>
    <row r="92" spans="1:65" s="2" customFormat="1" ht="14.4" customHeight="1">
      <c r="A92" s="35"/>
      <c r="B92" s="36"/>
      <c r="C92" s="174" t="s">
        <v>179</v>
      </c>
      <c r="D92" s="174" t="s">
        <v>139</v>
      </c>
      <c r="E92" s="175" t="s">
        <v>842</v>
      </c>
      <c r="F92" s="176" t="s">
        <v>843</v>
      </c>
      <c r="G92" s="177" t="s">
        <v>597</v>
      </c>
      <c r="H92" s="178">
        <v>1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0.1</v>
      </c>
      <c r="R92" s="183">
        <f t="shared" si="2"/>
        <v>0.1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236</v>
      </c>
      <c r="AT92" s="185" t="s">
        <v>139</v>
      </c>
      <c r="AU92" s="185" t="s">
        <v>80</v>
      </c>
      <c r="AY92" s="18" t="s">
        <v>136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236</v>
      </c>
      <c r="BM92" s="185" t="s">
        <v>844</v>
      </c>
    </row>
    <row r="93" spans="1:65" s="12" customFormat="1" ht="25.95" customHeight="1">
      <c r="B93" s="158"/>
      <c r="C93" s="159"/>
      <c r="D93" s="160" t="s">
        <v>71</v>
      </c>
      <c r="E93" s="161" t="s">
        <v>82</v>
      </c>
      <c r="F93" s="161" t="s">
        <v>845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SUM(P94:P96)</f>
        <v>0</v>
      </c>
      <c r="Q93" s="166"/>
      <c r="R93" s="167">
        <f>SUM(R94:R96)</f>
        <v>16.8</v>
      </c>
      <c r="S93" s="166"/>
      <c r="T93" s="168">
        <f>SUM(T94:T96)</f>
        <v>0</v>
      </c>
      <c r="AR93" s="169" t="s">
        <v>80</v>
      </c>
      <c r="AT93" s="170" t="s">
        <v>71</v>
      </c>
      <c r="AU93" s="170" t="s">
        <v>72</v>
      </c>
      <c r="AY93" s="169" t="s">
        <v>136</v>
      </c>
      <c r="BK93" s="171">
        <f>SUM(BK94:BK96)</f>
        <v>0</v>
      </c>
    </row>
    <row r="94" spans="1:65" s="2" customFormat="1" ht="14.4" customHeight="1">
      <c r="A94" s="35"/>
      <c r="B94" s="36"/>
      <c r="C94" s="174" t="s">
        <v>185</v>
      </c>
      <c r="D94" s="174" t="s">
        <v>139</v>
      </c>
      <c r="E94" s="175" t="s">
        <v>846</v>
      </c>
      <c r="F94" s="176" t="s">
        <v>847</v>
      </c>
      <c r="G94" s="177" t="s">
        <v>642</v>
      </c>
      <c r="H94" s="178">
        <v>28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0.1</v>
      </c>
      <c r="R94" s="183">
        <f>Q94*H94</f>
        <v>2.8000000000000003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236</v>
      </c>
      <c r="AT94" s="185" t="s">
        <v>139</v>
      </c>
      <c r="AU94" s="185" t="s">
        <v>80</v>
      </c>
      <c r="AY94" s="18" t="s">
        <v>136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236</v>
      </c>
      <c r="BM94" s="185" t="s">
        <v>848</v>
      </c>
    </row>
    <row r="95" spans="1:65" s="2" customFormat="1" ht="14.4" customHeight="1">
      <c r="A95" s="35"/>
      <c r="B95" s="36"/>
      <c r="C95" s="174" t="s">
        <v>191</v>
      </c>
      <c r="D95" s="174" t="s">
        <v>139</v>
      </c>
      <c r="E95" s="175" t="s">
        <v>849</v>
      </c>
      <c r="F95" s="176" t="s">
        <v>850</v>
      </c>
      <c r="G95" s="177" t="s">
        <v>163</v>
      </c>
      <c r="H95" s="178">
        <v>24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0.5</v>
      </c>
      <c r="R95" s="183">
        <f>Q95*H95</f>
        <v>12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236</v>
      </c>
      <c r="AT95" s="185" t="s">
        <v>139</v>
      </c>
      <c r="AU95" s="185" t="s">
        <v>80</v>
      </c>
      <c r="AY95" s="18" t="s">
        <v>136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236</v>
      </c>
      <c r="BM95" s="185" t="s">
        <v>851</v>
      </c>
    </row>
    <row r="96" spans="1:65" s="2" customFormat="1" ht="14.4" customHeight="1">
      <c r="A96" s="35"/>
      <c r="B96" s="36"/>
      <c r="C96" s="174" t="s">
        <v>197</v>
      </c>
      <c r="D96" s="174" t="s">
        <v>139</v>
      </c>
      <c r="E96" s="175" t="s">
        <v>852</v>
      </c>
      <c r="F96" s="176" t="s">
        <v>853</v>
      </c>
      <c r="G96" s="177" t="s">
        <v>597</v>
      </c>
      <c r="H96" s="178">
        <v>1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2</v>
      </c>
      <c r="R96" s="183">
        <f>Q96*H96</f>
        <v>2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236</v>
      </c>
      <c r="AT96" s="185" t="s">
        <v>139</v>
      </c>
      <c r="AU96" s="185" t="s">
        <v>80</v>
      </c>
      <c r="AY96" s="18" t="s">
        <v>136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236</v>
      </c>
      <c r="BM96" s="185" t="s">
        <v>854</v>
      </c>
    </row>
    <row r="97" spans="1:65" s="12" customFormat="1" ht="25.95" customHeight="1">
      <c r="B97" s="158"/>
      <c r="C97" s="159"/>
      <c r="D97" s="160" t="s">
        <v>71</v>
      </c>
      <c r="E97" s="161" t="s">
        <v>137</v>
      </c>
      <c r="F97" s="161" t="s">
        <v>855</v>
      </c>
      <c r="G97" s="159"/>
      <c r="H97" s="159"/>
      <c r="I97" s="162"/>
      <c r="J97" s="163">
        <f>BK97</f>
        <v>0</v>
      </c>
      <c r="K97" s="159"/>
      <c r="L97" s="164"/>
      <c r="M97" s="165"/>
      <c r="N97" s="166"/>
      <c r="O97" s="166"/>
      <c r="P97" s="167">
        <f>SUM(P98:P102)</f>
        <v>0</v>
      </c>
      <c r="Q97" s="166"/>
      <c r="R97" s="167">
        <f>SUM(R98:R102)</f>
        <v>6.3800000000000008</v>
      </c>
      <c r="S97" s="166"/>
      <c r="T97" s="168">
        <f>SUM(T98:T102)</f>
        <v>0</v>
      </c>
      <c r="AR97" s="169" t="s">
        <v>80</v>
      </c>
      <c r="AT97" s="170" t="s">
        <v>71</v>
      </c>
      <c r="AU97" s="170" t="s">
        <v>72</v>
      </c>
      <c r="AY97" s="169" t="s">
        <v>136</v>
      </c>
      <c r="BK97" s="171">
        <f>SUM(BK98:BK102)</f>
        <v>0</v>
      </c>
    </row>
    <row r="98" spans="1:65" s="2" customFormat="1" ht="19.8" customHeight="1">
      <c r="A98" s="35"/>
      <c r="B98" s="36"/>
      <c r="C98" s="174" t="s">
        <v>203</v>
      </c>
      <c r="D98" s="174" t="s">
        <v>139</v>
      </c>
      <c r="E98" s="175" t="s">
        <v>856</v>
      </c>
      <c r="F98" s="176" t="s">
        <v>857</v>
      </c>
      <c r="G98" s="177" t="s">
        <v>642</v>
      </c>
      <c r="H98" s="178">
        <v>14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0.15</v>
      </c>
      <c r="R98" s="183">
        <f>Q98*H98</f>
        <v>2.1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236</v>
      </c>
      <c r="AT98" s="185" t="s">
        <v>139</v>
      </c>
      <c r="AU98" s="185" t="s">
        <v>80</v>
      </c>
      <c r="AY98" s="18" t="s">
        <v>136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236</v>
      </c>
      <c r="BM98" s="185" t="s">
        <v>858</v>
      </c>
    </row>
    <row r="99" spans="1:65" s="2" customFormat="1" ht="14.4" customHeight="1">
      <c r="A99" s="35"/>
      <c r="B99" s="36"/>
      <c r="C99" s="174" t="s">
        <v>214</v>
      </c>
      <c r="D99" s="174" t="s">
        <v>139</v>
      </c>
      <c r="E99" s="175" t="s">
        <v>859</v>
      </c>
      <c r="F99" s="176" t="s">
        <v>860</v>
      </c>
      <c r="G99" s="177" t="s">
        <v>642</v>
      </c>
      <c r="H99" s="178">
        <v>14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0.12</v>
      </c>
      <c r="R99" s="183">
        <f>Q99*H99</f>
        <v>1.68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236</v>
      </c>
      <c r="AT99" s="185" t="s">
        <v>139</v>
      </c>
      <c r="AU99" s="185" t="s">
        <v>80</v>
      </c>
      <c r="AY99" s="18" t="s">
        <v>136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236</v>
      </c>
      <c r="BM99" s="185" t="s">
        <v>861</v>
      </c>
    </row>
    <row r="100" spans="1:65" s="2" customFormat="1" ht="22.2" customHeight="1">
      <c r="A100" s="35"/>
      <c r="B100" s="36"/>
      <c r="C100" s="174" t="s">
        <v>221</v>
      </c>
      <c r="D100" s="174" t="s">
        <v>139</v>
      </c>
      <c r="E100" s="175" t="s">
        <v>862</v>
      </c>
      <c r="F100" s="176" t="s">
        <v>863</v>
      </c>
      <c r="G100" s="177" t="s">
        <v>642</v>
      </c>
      <c r="H100" s="178">
        <v>14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0.1</v>
      </c>
      <c r="R100" s="183">
        <f>Q100*H100</f>
        <v>1.4000000000000001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236</v>
      </c>
      <c r="AT100" s="185" t="s">
        <v>139</v>
      </c>
      <c r="AU100" s="185" t="s">
        <v>80</v>
      </c>
      <c r="AY100" s="18" t="s">
        <v>136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236</v>
      </c>
      <c r="BM100" s="185" t="s">
        <v>864</v>
      </c>
    </row>
    <row r="101" spans="1:65" s="2" customFormat="1" ht="14.4" customHeight="1">
      <c r="A101" s="35"/>
      <c r="B101" s="36"/>
      <c r="C101" s="174" t="s">
        <v>227</v>
      </c>
      <c r="D101" s="174" t="s">
        <v>139</v>
      </c>
      <c r="E101" s="175" t="s">
        <v>865</v>
      </c>
      <c r="F101" s="176" t="s">
        <v>866</v>
      </c>
      <c r="G101" s="177" t="s">
        <v>152</v>
      </c>
      <c r="H101" s="178">
        <v>1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0.2</v>
      </c>
      <c r="R101" s="183">
        <f>Q101*H101</f>
        <v>0.2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236</v>
      </c>
      <c r="AT101" s="185" t="s">
        <v>139</v>
      </c>
      <c r="AU101" s="185" t="s">
        <v>80</v>
      </c>
      <c r="AY101" s="18" t="s">
        <v>136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236</v>
      </c>
      <c r="BM101" s="185" t="s">
        <v>867</v>
      </c>
    </row>
    <row r="102" spans="1:65" s="2" customFormat="1" ht="14.4" customHeight="1">
      <c r="A102" s="35"/>
      <c r="B102" s="36"/>
      <c r="C102" s="174" t="s">
        <v>8</v>
      </c>
      <c r="D102" s="174" t="s">
        <v>139</v>
      </c>
      <c r="E102" s="175" t="s">
        <v>868</v>
      </c>
      <c r="F102" s="176" t="s">
        <v>869</v>
      </c>
      <c r="G102" s="177" t="s">
        <v>597</v>
      </c>
      <c r="H102" s="178">
        <v>1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1</v>
      </c>
      <c r="R102" s="183">
        <f>Q102*H102</f>
        <v>1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236</v>
      </c>
      <c r="AT102" s="185" t="s">
        <v>139</v>
      </c>
      <c r="AU102" s="185" t="s">
        <v>80</v>
      </c>
      <c r="AY102" s="18" t="s">
        <v>136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236</v>
      </c>
      <c r="BM102" s="185" t="s">
        <v>870</v>
      </c>
    </row>
    <row r="103" spans="1:65" s="12" customFormat="1" ht="25.95" customHeight="1">
      <c r="B103" s="158"/>
      <c r="C103" s="159"/>
      <c r="D103" s="160" t="s">
        <v>71</v>
      </c>
      <c r="E103" s="161" t="s">
        <v>144</v>
      </c>
      <c r="F103" s="161" t="s">
        <v>871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SUM(P104:P106)</f>
        <v>0</v>
      </c>
      <c r="Q103" s="166"/>
      <c r="R103" s="167">
        <f>SUM(R104:R106)</f>
        <v>489.71999999999997</v>
      </c>
      <c r="S103" s="166"/>
      <c r="T103" s="168">
        <f>SUM(T104:T106)</f>
        <v>0</v>
      </c>
      <c r="AR103" s="169" t="s">
        <v>80</v>
      </c>
      <c r="AT103" s="170" t="s">
        <v>71</v>
      </c>
      <c r="AU103" s="170" t="s">
        <v>72</v>
      </c>
      <c r="AY103" s="169" t="s">
        <v>136</v>
      </c>
      <c r="BK103" s="171">
        <f>SUM(BK104:BK106)</f>
        <v>0</v>
      </c>
    </row>
    <row r="104" spans="1:65" s="2" customFormat="1" ht="30" customHeight="1">
      <c r="A104" s="35"/>
      <c r="B104" s="36"/>
      <c r="C104" s="174" t="s">
        <v>236</v>
      </c>
      <c r="D104" s="174" t="s">
        <v>139</v>
      </c>
      <c r="E104" s="175" t="s">
        <v>872</v>
      </c>
      <c r="F104" s="176" t="s">
        <v>873</v>
      </c>
      <c r="G104" s="177" t="s">
        <v>152</v>
      </c>
      <c r="H104" s="178">
        <v>4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31.08</v>
      </c>
      <c r="R104" s="183">
        <f>Q104*H104</f>
        <v>124.32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236</v>
      </c>
      <c r="AT104" s="185" t="s">
        <v>139</v>
      </c>
      <c r="AU104" s="185" t="s">
        <v>80</v>
      </c>
      <c r="AY104" s="18" t="s">
        <v>136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236</v>
      </c>
      <c r="BM104" s="185" t="s">
        <v>874</v>
      </c>
    </row>
    <row r="105" spans="1:65" s="2" customFormat="1" ht="30" customHeight="1">
      <c r="A105" s="35"/>
      <c r="B105" s="36"/>
      <c r="C105" s="174" t="s">
        <v>242</v>
      </c>
      <c r="D105" s="174" t="s">
        <v>139</v>
      </c>
      <c r="E105" s="175" t="s">
        <v>875</v>
      </c>
      <c r="F105" s="176" t="s">
        <v>876</v>
      </c>
      <c r="G105" s="177" t="s">
        <v>152</v>
      </c>
      <c r="H105" s="178">
        <v>10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36.26</v>
      </c>
      <c r="R105" s="183">
        <f>Q105*H105</f>
        <v>362.59999999999997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236</v>
      </c>
      <c r="AT105" s="185" t="s">
        <v>139</v>
      </c>
      <c r="AU105" s="185" t="s">
        <v>80</v>
      </c>
      <c r="AY105" s="18" t="s">
        <v>136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236</v>
      </c>
      <c r="BM105" s="185" t="s">
        <v>877</v>
      </c>
    </row>
    <row r="106" spans="1:65" s="2" customFormat="1" ht="22.2" customHeight="1">
      <c r="A106" s="35"/>
      <c r="B106" s="36"/>
      <c r="C106" s="174" t="s">
        <v>248</v>
      </c>
      <c r="D106" s="174" t="s">
        <v>139</v>
      </c>
      <c r="E106" s="175" t="s">
        <v>878</v>
      </c>
      <c r="F106" s="176" t="s">
        <v>879</v>
      </c>
      <c r="G106" s="177" t="s">
        <v>880</v>
      </c>
      <c r="H106" s="178">
        <v>14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0.2</v>
      </c>
      <c r="R106" s="183">
        <f>Q106*H106</f>
        <v>2.8000000000000003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236</v>
      </c>
      <c r="AT106" s="185" t="s">
        <v>139</v>
      </c>
      <c r="AU106" s="185" t="s">
        <v>80</v>
      </c>
      <c r="AY106" s="18" t="s">
        <v>136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236</v>
      </c>
      <c r="BM106" s="185" t="s">
        <v>881</v>
      </c>
    </row>
    <row r="107" spans="1:65" s="12" customFormat="1" ht="25.95" customHeight="1">
      <c r="B107" s="158"/>
      <c r="C107" s="159"/>
      <c r="D107" s="160" t="s">
        <v>71</v>
      </c>
      <c r="E107" s="161" t="s">
        <v>169</v>
      </c>
      <c r="F107" s="161" t="s">
        <v>882</v>
      </c>
      <c r="G107" s="159"/>
      <c r="H107" s="159"/>
      <c r="I107" s="162"/>
      <c r="J107" s="163">
        <f>BK107</f>
        <v>0</v>
      </c>
      <c r="K107" s="159"/>
      <c r="L107" s="164"/>
      <c r="M107" s="165"/>
      <c r="N107" s="166"/>
      <c r="O107" s="166"/>
      <c r="P107" s="167">
        <f>SUM(P108:P112)</f>
        <v>0</v>
      </c>
      <c r="Q107" s="166"/>
      <c r="R107" s="167">
        <f>SUM(R108:R112)</f>
        <v>0</v>
      </c>
      <c r="S107" s="166"/>
      <c r="T107" s="168">
        <f>SUM(T108:T112)</f>
        <v>0</v>
      </c>
      <c r="AR107" s="169" t="s">
        <v>80</v>
      </c>
      <c r="AT107" s="170" t="s">
        <v>71</v>
      </c>
      <c r="AU107" s="170" t="s">
        <v>72</v>
      </c>
      <c r="AY107" s="169" t="s">
        <v>136</v>
      </c>
      <c r="BK107" s="171">
        <f>SUM(BK108:BK112)</f>
        <v>0</v>
      </c>
    </row>
    <row r="108" spans="1:65" s="2" customFormat="1" ht="14.4" customHeight="1">
      <c r="A108" s="35"/>
      <c r="B108" s="36"/>
      <c r="C108" s="174" t="s">
        <v>254</v>
      </c>
      <c r="D108" s="174" t="s">
        <v>139</v>
      </c>
      <c r="E108" s="175" t="s">
        <v>883</v>
      </c>
      <c r="F108" s="176" t="s">
        <v>884</v>
      </c>
      <c r="G108" s="177" t="s">
        <v>163</v>
      </c>
      <c r="H108" s="178">
        <v>64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236</v>
      </c>
      <c r="AT108" s="185" t="s">
        <v>139</v>
      </c>
      <c r="AU108" s="185" t="s">
        <v>80</v>
      </c>
      <c r="AY108" s="18" t="s">
        <v>136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236</v>
      </c>
      <c r="BM108" s="185" t="s">
        <v>885</v>
      </c>
    </row>
    <row r="109" spans="1:65" s="2" customFormat="1" ht="14.4" customHeight="1">
      <c r="A109" s="35"/>
      <c r="B109" s="36"/>
      <c r="C109" s="174" t="s">
        <v>260</v>
      </c>
      <c r="D109" s="174" t="s">
        <v>139</v>
      </c>
      <c r="E109" s="175" t="s">
        <v>886</v>
      </c>
      <c r="F109" s="176" t="s">
        <v>887</v>
      </c>
      <c r="G109" s="177" t="s">
        <v>888</v>
      </c>
      <c r="H109" s="178">
        <v>1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236</v>
      </c>
      <c r="AT109" s="185" t="s">
        <v>139</v>
      </c>
      <c r="AU109" s="185" t="s">
        <v>80</v>
      </c>
      <c r="AY109" s="18" t="s">
        <v>136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236</v>
      </c>
      <c r="BM109" s="185" t="s">
        <v>889</v>
      </c>
    </row>
    <row r="110" spans="1:65" s="2" customFormat="1" ht="14.4" customHeight="1">
      <c r="A110" s="35"/>
      <c r="B110" s="36"/>
      <c r="C110" s="174" t="s">
        <v>7</v>
      </c>
      <c r="D110" s="174" t="s">
        <v>139</v>
      </c>
      <c r="E110" s="175" t="s">
        <v>890</v>
      </c>
      <c r="F110" s="176" t="s">
        <v>891</v>
      </c>
      <c r="G110" s="177" t="s">
        <v>888</v>
      </c>
      <c r="H110" s="178">
        <v>1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236</v>
      </c>
      <c r="AT110" s="185" t="s">
        <v>139</v>
      </c>
      <c r="AU110" s="185" t="s">
        <v>80</v>
      </c>
      <c r="AY110" s="18" t="s">
        <v>136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236</v>
      </c>
      <c r="BM110" s="185" t="s">
        <v>892</v>
      </c>
    </row>
    <row r="111" spans="1:65" s="2" customFormat="1" ht="14.4" customHeight="1">
      <c r="A111" s="35"/>
      <c r="B111" s="36"/>
      <c r="C111" s="174" t="s">
        <v>271</v>
      </c>
      <c r="D111" s="174" t="s">
        <v>139</v>
      </c>
      <c r="E111" s="175" t="s">
        <v>893</v>
      </c>
      <c r="F111" s="176" t="s">
        <v>894</v>
      </c>
      <c r="G111" s="177" t="s">
        <v>888</v>
      </c>
      <c r="H111" s="178">
        <v>1</v>
      </c>
      <c r="I111" s="179"/>
      <c r="J111" s="180">
        <f>ROUND(I111*H111,2)</f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236</v>
      </c>
      <c r="AT111" s="185" t="s">
        <v>139</v>
      </c>
      <c r="AU111" s="185" t="s">
        <v>80</v>
      </c>
      <c r="AY111" s="18" t="s">
        <v>136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236</v>
      </c>
      <c r="BM111" s="185" t="s">
        <v>895</v>
      </c>
    </row>
    <row r="112" spans="1:65" s="2" customFormat="1" ht="14.4" customHeight="1">
      <c r="A112" s="35"/>
      <c r="B112" s="36"/>
      <c r="C112" s="174" t="s">
        <v>277</v>
      </c>
      <c r="D112" s="174" t="s">
        <v>139</v>
      </c>
      <c r="E112" s="175" t="s">
        <v>896</v>
      </c>
      <c r="F112" s="176" t="s">
        <v>897</v>
      </c>
      <c r="G112" s="177" t="s">
        <v>888</v>
      </c>
      <c r="H112" s="178">
        <v>1</v>
      </c>
      <c r="I112" s="179"/>
      <c r="J112" s="180">
        <f>ROUND(I112*H112,2)</f>
        <v>0</v>
      </c>
      <c r="K112" s="176" t="s">
        <v>19</v>
      </c>
      <c r="L112" s="40"/>
      <c r="M112" s="239" t="s">
        <v>19</v>
      </c>
      <c r="N112" s="240" t="s">
        <v>43</v>
      </c>
      <c r="O112" s="241"/>
      <c r="P112" s="242">
        <f>O112*H112</f>
        <v>0</v>
      </c>
      <c r="Q112" s="242">
        <v>0</v>
      </c>
      <c r="R112" s="242">
        <f>Q112*H112</f>
        <v>0</v>
      </c>
      <c r="S112" s="242">
        <v>0</v>
      </c>
      <c r="T112" s="24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236</v>
      </c>
      <c r="AT112" s="185" t="s">
        <v>139</v>
      </c>
      <c r="AU112" s="185" t="s">
        <v>80</v>
      </c>
      <c r="AY112" s="18" t="s">
        <v>136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236</v>
      </c>
      <c r="BM112" s="185" t="s">
        <v>898</v>
      </c>
    </row>
    <row r="113" spans="1:31" s="2" customFormat="1" ht="6.9" customHeight="1">
      <c r="A113" s="35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0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algorithmName="SHA-512" hashValue="XsIU4LccJDrBQPHUs3lJrhQHspcVJ0rYS6KqRr7f7vRBJdSMkRuy5jDnW+/VhaPuDdlvw3nDJ/sMuHKCHPa+Xw==" saltValue="rymUex8yETtS7BzK9GhBze8n4FG4InzLGxr/ZG36blSSzFcvkV6MoVBB4W+qlxDVUyfm7HEnZ8TFmQ9oeWl6EQ==" spinCount="100000" sheet="1" objects="1" scenarios="1" formatColumns="0" formatRows="0" autoFilter="0"/>
  <autoFilter ref="C83:K112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899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ROUND((SUM(BE90:BE177)),  2)</f>
        <v>0</v>
      </c>
      <c r="G33" s="35"/>
      <c r="H33" s="35"/>
      <c r="I33" s="119">
        <v>0.21</v>
      </c>
      <c r="J33" s="118">
        <f>ROUND(((SUM(BE90:BE177))*I33),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ROUND((SUM(BF90:BF177)),  2)</f>
        <v>0</v>
      </c>
      <c r="G34" s="35"/>
      <c r="H34" s="35"/>
      <c r="I34" s="119">
        <v>0.15</v>
      </c>
      <c r="J34" s="118">
        <f>ROUND(((SUM(BF90:BF177))*I34),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ROUND((SUM(BG90:BG177)),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ROUND((SUM(BH90:BH177)),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ROUND((SUM(BI90:BI177)),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05 - Silnoproud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900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9" customFormat="1" ht="24.9" customHeight="1">
      <c r="B61" s="135"/>
      <c r="C61" s="136"/>
      <c r="D61" s="137" t="s">
        <v>901</v>
      </c>
      <c r="E61" s="138"/>
      <c r="F61" s="138"/>
      <c r="G61" s="138"/>
      <c r="H61" s="138"/>
      <c r="I61" s="138"/>
      <c r="J61" s="139">
        <f>J107</f>
        <v>0</v>
      </c>
      <c r="K61" s="136"/>
      <c r="L61" s="140"/>
    </row>
    <row r="62" spans="1:47" s="9" customFormat="1" ht="24.9" customHeight="1">
      <c r="B62" s="135"/>
      <c r="C62" s="136"/>
      <c r="D62" s="137" t="s">
        <v>902</v>
      </c>
      <c r="E62" s="138"/>
      <c r="F62" s="138"/>
      <c r="G62" s="138"/>
      <c r="H62" s="138"/>
      <c r="I62" s="138"/>
      <c r="J62" s="139">
        <f>J109</f>
        <v>0</v>
      </c>
      <c r="K62" s="136"/>
      <c r="L62" s="140"/>
    </row>
    <row r="63" spans="1:47" s="9" customFormat="1" ht="24.9" customHeight="1">
      <c r="B63" s="135"/>
      <c r="C63" s="136"/>
      <c r="D63" s="137" t="s">
        <v>903</v>
      </c>
      <c r="E63" s="138"/>
      <c r="F63" s="138"/>
      <c r="G63" s="138"/>
      <c r="H63" s="138"/>
      <c r="I63" s="138"/>
      <c r="J63" s="139">
        <f>J122</f>
        <v>0</v>
      </c>
      <c r="K63" s="136"/>
      <c r="L63" s="140"/>
    </row>
    <row r="64" spans="1:47" s="9" customFormat="1" ht="24.9" customHeight="1">
      <c r="B64" s="135"/>
      <c r="C64" s="136"/>
      <c r="D64" s="137" t="s">
        <v>904</v>
      </c>
      <c r="E64" s="138"/>
      <c r="F64" s="138"/>
      <c r="G64" s="138"/>
      <c r="H64" s="138"/>
      <c r="I64" s="138"/>
      <c r="J64" s="139">
        <f>J134</f>
        <v>0</v>
      </c>
      <c r="K64" s="136"/>
      <c r="L64" s="140"/>
    </row>
    <row r="65" spans="1:31" s="9" customFormat="1" ht="24.9" customHeight="1">
      <c r="B65" s="135"/>
      <c r="C65" s="136"/>
      <c r="D65" s="137" t="s">
        <v>905</v>
      </c>
      <c r="E65" s="138"/>
      <c r="F65" s="138"/>
      <c r="G65" s="138"/>
      <c r="H65" s="138"/>
      <c r="I65" s="138"/>
      <c r="J65" s="139">
        <f>J144</f>
        <v>0</v>
      </c>
      <c r="K65" s="136"/>
      <c r="L65" s="140"/>
    </row>
    <row r="66" spans="1:31" s="9" customFormat="1" ht="24.9" customHeight="1">
      <c r="B66" s="135"/>
      <c r="C66" s="136"/>
      <c r="D66" s="137" t="s">
        <v>906</v>
      </c>
      <c r="E66" s="138"/>
      <c r="F66" s="138"/>
      <c r="G66" s="138"/>
      <c r="H66" s="138"/>
      <c r="I66" s="138"/>
      <c r="J66" s="139">
        <f>J151</f>
        <v>0</v>
      </c>
      <c r="K66" s="136"/>
      <c r="L66" s="140"/>
    </row>
    <row r="67" spans="1:31" s="9" customFormat="1" ht="24.9" customHeight="1">
      <c r="B67" s="135"/>
      <c r="C67" s="136"/>
      <c r="D67" s="137" t="s">
        <v>907</v>
      </c>
      <c r="E67" s="138"/>
      <c r="F67" s="138"/>
      <c r="G67" s="138"/>
      <c r="H67" s="138"/>
      <c r="I67" s="138"/>
      <c r="J67" s="139">
        <f>J160</f>
        <v>0</v>
      </c>
      <c r="K67" s="136"/>
      <c r="L67" s="140"/>
    </row>
    <row r="68" spans="1:31" s="9" customFormat="1" ht="24.9" customHeight="1">
      <c r="B68" s="135"/>
      <c r="C68" s="136"/>
      <c r="D68" s="137" t="s">
        <v>908</v>
      </c>
      <c r="E68" s="138"/>
      <c r="F68" s="138"/>
      <c r="G68" s="138"/>
      <c r="H68" s="138"/>
      <c r="I68" s="138"/>
      <c r="J68" s="139">
        <f>J169</f>
        <v>0</v>
      </c>
      <c r="K68" s="136"/>
      <c r="L68" s="140"/>
    </row>
    <row r="69" spans="1:31" s="9" customFormat="1" ht="24.9" customHeight="1">
      <c r="B69" s="135"/>
      <c r="C69" s="136"/>
      <c r="D69" s="137" t="s">
        <v>909</v>
      </c>
      <c r="E69" s="138"/>
      <c r="F69" s="138"/>
      <c r="G69" s="138"/>
      <c r="H69" s="138"/>
      <c r="I69" s="138"/>
      <c r="J69" s="139">
        <f>J171</f>
        <v>0</v>
      </c>
      <c r="K69" s="136"/>
      <c r="L69" s="140"/>
    </row>
    <row r="70" spans="1:31" s="9" customFormat="1" ht="24.9" customHeight="1">
      <c r="B70" s="135"/>
      <c r="C70" s="136"/>
      <c r="D70" s="137" t="s">
        <v>910</v>
      </c>
      <c r="E70" s="138"/>
      <c r="F70" s="138"/>
      <c r="G70" s="138"/>
      <c r="H70" s="138"/>
      <c r="I70" s="138"/>
      <c r="J70" s="139">
        <f>J176</f>
        <v>0</v>
      </c>
      <c r="K70" s="136"/>
      <c r="L70" s="140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121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4.4" customHeight="1">
      <c r="A80" s="35"/>
      <c r="B80" s="36"/>
      <c r="C80" s="37"/>
      <c r="D80" s="37"/>
      <c r="E80" s="377" t="str">
        <f>E7</f>
        <v>ZŠ Krušnohorská K.Vary -dílny, kabinet</v>
      </c>
      <c r="F80" s="378"/>
      <c r="G80" s="378"/>
      <c r="H80" s="378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99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6" customHeight="1">
      <c r="A82" s="35"/>
      <c r="B82" s="36"/>
      <c r="C82" s="37"/>
      <c r="D82" s="37"/>
      <c r="E82" s="330" t="str">
        <f>E9</f>
        <v>05 - Silnoproud</v>
      </c>
      <c r="F82" s="379"/>
      <c r="G82" s="379"/>
      <c r="H82" s="379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5. 2. 2023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6.4" customHeight="1">
      <c r="A86" s="35"/>
      <c r="B86" s="36"/>
      <c r="C86" s="30" t="s">
        <v>25</v>
      </c>
      <c r="D86" s="37"/>
      <c r="E86" s="37"/>
      <c r="F86" s="28" t="str">
        <f>E15</f>
        <v>Statutární město K.Vary</v>
      </c>
      <c r="G86" s="37"/>
      <c r="H86" s="37"/>
      <c r="I86" s="30" t="s">
        <v>31</v>
      </c>
      <c r="J86" s="33" t="str">
        <f>E21</f>
        <v>Anna Dindáková, Staré Sedlo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6" customHeight="1">
      <c r="A87" s="35"/>
      <c r="B87" s="36"/>
      <c r="C87" s="30" t="s">
        <v>29</v>
      </c>
      <c r="D87" s="37"/>
      <c r="E87" s="37"/>
      <c r="F87" s="28" t="str">
        <f>IF(E18="","",E18)</f>
        <v>Vyplň údaj</v>
      </c>
      <c r="G87" s="37"/>
      <c r="H87" s="37"/>
      <c r="I87" s="30" t="s">
        <v>34</v>
      </c>
      <c r="J87" s="33" t="str">
        <f>E24</f>
        <v>Šimková Dita, K.vary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122</v>
      </c>
      <c r="D89" s="150" t="s">
        <v>57</v>
      </c>
      <c r="E89" s="150" t="s">
        <v>53</v>
      </c>
      <c r="F89" s="150" t="s">
        <v>54</v>
      </c>
      <c r="G89" s="150" t="s">
        <v>123</v>
      </c>
      <c r="H89" s="150" t="s">
        <v>124</v>
      </c>
      <c r="I89" s="150" t="s">
        <v>125</v>
      </c>
      <c r="J89" s="150" t="s">
        <v>103</v>
      </c>
      <c r="K89" s="151" t="s">
        <v>126</v>
      </c>
      <c r="L89" s="152"/>
      <c r="M89" s="69" t="s">
        <v>19</v>
      </c>
      <c r="N89" s="70" t="s">
        <v>42</v>
      </c>
      <c r="O89" s="70" t="s">
        <v>127</v>
      </c>
      <c r="P89" s="70" t="s">
        <v>128</v>
      </c>
      <c r="Q89" s="70" t="s">
        <v>129</v>
      </c>
      <c r="R89" s="70" t="s">
        <v>130</v>
      </c>
      <c r="S89" s="70" t="s">
        <v>131</v>
      </c>
      <c r="T89" s="71" t="s">
        <v>132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8" customHeight="1">
      <c r="A90" s="35"/>
      <c r="B90" s="36"/>
      <c r="C90" s="76" t="s">
        <v>133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P91+P107+P109+P122+P134+P144+P151+P160+P169+P171+P176</f>
        <v>0</v>
      </c>
      <c r="Q90" s="73"/>
      <c r="R90" s="155">
        <f>R91+R107+R109+R122+R134+R144+R151+R160+R169+R171+R176</f>
        <v>0</v>
      </c>
      <c r="S90" s="73"/>
      <c r="T90" s="156">
        <f>T91+T107+T109+T122+T134+T144+T151+T160+T169+T171+T176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104</v>
      </c>
      <c r="BK90" s="157">
        <f>BK91+BK107+BK109+BK122+BK134+BK144+BK151+BK160+BK169+BK171+BK176</f>
        <v>0</v>
      </c>
    </row>
    <row r="91" spans="1:65" s="12" customFormat="1" ht="25.95" customHeight="1">
      <c r="B91" s="158"/>
      <c r="C91" s="159"/>
      <c r="D91" s="160" t="s">
        <v>71</v>
      </c>
      <c r="E91" s="161" t="s">
        <v>911</v>
      </c>
      <c r="F91" s="161" t="s">
        <v>912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SUM(P92:P106)</f>
        <v>0</v>
      </c>
      <c r="Q91" s="166"/>
      <c r="R91" s="167">
        <f>SUM(R92:R106)</f>
        <v>0</v>
      </c>
      <c r="S91" s="166"/>
      <c r="T91" s="168">
        <f>SUM(T92:T106)</f>
        <v>0</v>
      </c>
      <c r="AR91" s="169" t="s">
        <v>80</v>
      </c>
      <c r="AT91" s="170" t="s">
        <v>71</v>
      </c>
      <c r="AU91" s="170" t="s">
        <v>72</v>
      </c>
      <c r="AY91" s="169" t="s">
        <v>136</v>
      </c>
      <c r="BK91" s="171">
        <f>SUM(BK92:BK106)</f>
        <v>0</v>
      </c>
    </row>
    <row r="92" spans="1:65" s="2" customFormat="1" ht="14.4" customHeight="1">
      <c r="A92" s="35"/>
      <c r="B92" s="36"/>
      <c r="C92" s="226" t="s">
        <v>80</v>
      </c>
      <c r="D92" s="226" t="s">
        <v>473</v>
      </c>
      <c r="E92" s="227" t="s">
        <v>913</v>
      </c>
      <c r="F92" s="228" t="s">
        <v>914</v>
      </c>
      <c r="G92" s="229" t="s">
        <v>642</v>
      </c>
      <c r="H92" s="230">
        <v>2</v>
      </c>
      <c r="I92" s="231"/>
      <c r="J92" s="232">
        <f t="shared" ref="J92:J106" si="0">ROUND(I92*H92,2)</f>
        <v>0</v>
      </c>
      <c r="K92" s="228" t="s">
        <v>19</v>
      </c>
      <c r="L92" s="233"/>
      <c r="M92" s="234" t="s">
        <v>19</v>
      </c>
      <c r="N92" s="235" t="s">
        <v>43</v>
      </c>
      <c r="O92" s="65"/>
      <c r="P92" s="183">
        <f t="shared" ref="P92:P106" si="1">O92*H92</f>
        <v>0</v>
      </c>
      <c r="Q92" s="183">
        <v>0</v>
      </c>
      <c r="R92" s="183">
        <f t="shared" ref="R92:R106" si="2">Q92*H92</f>
        <v>0</v>
      </c>
      <c r="S92" s="183">
        <v>0</v>
      </c>
      <c r="T92" s="184">
        <f t="shared" ref="T92:T106" si="3"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331</v>
      </c>
      <c r="AT92" s="185" t="s">
        <v>473</v>
      </c>
      <c r="AU92" s="185" t="s">
        <v>80</v>
      </c>
      <c r="AY92" s="18" t="s">
        <v>136</v>
      </c>
      <c r="BE92" s="186">
        <f t="shared" ref="BE92:BE106" si="4">IF(N92="základní",J92,0)</f>
        <v>0</v>
      </c>
      <c r="BF92" s="186">
        <f t="shared" ref="BF92:BF106" si="5">IF(N92="snížená",J92,0)</f>
        <v>0</v>
      </c>
      <c r="BG92" s="186">
        <f t="shared" ref="BG92:BG106" si="6">IF(N92="zákl. přenesená",J92,0)</f>
        <v>0</v>
      </c>
      <c r="BH92" s="186">
        <f t="shared" ref="BH92:BH106" si="7">IF(N92="sníž. přenesená",J92,0)</f>
        <v>0</v>
      </c>
      <c r="BI92" s="186">
        <f t="shared" ref="BI92:BI106" si="8">IF(N92="nulová",J92,0)</f>
        <v>0</v>
      </c>
      <c r="BJ92" s="18" t="s">
        <v>80</v>
      </c>
      <c r="BK92" s="186">
        <f t="shared" ref="BK92:BK106" si="9">ROUND(I92*H92,2)</f>
        <v>0</v>
      </c>
      <c r="BL92" s="18" t="s">
        <v>236</v>
      </c>
      <c r="BM92" s="185" t="s">
        <v>915</v>
      </c>
    </row>
    <row r="93" spans="1:65" s="2" customFormat="1" ht="14.4" customHeight="1">
      <c r="A93" s="35"/>
      <c r="B93" s="36"/>
      <c r="C93" s="226" t="s">
        <v>82</v>
      </c>
      <c r="D93" s="226" t="s">
        <v>473</v>
      </c>
      <c r="E93" s="227" t="s">
        <v>916</v>
      </c>
      <c r="F93" s="228" t="s">
        <v>917</v>
      </c>
      <c r="G93" s="229" t="s">
        <v>642</v>
      </c>
      <c r="H93" s="230">
        <v>15</v>
      </c>
      <c r="I93" s="231"/>
      <c r="J93" s="232">
        <f t="shared" si="0"/>
        <v>0</v>
      </c>
      <c r="K93" s="228" t="s">
        <v>19</v>
      </c>
      <c r="L93" s="233"/>
      <c r="M93" s="234" t="s">
        <v>19</v>
      </c>
      <c r="N93" s="235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331</v>
      </c>
      <c r="AT93" s="185" t="s">
        <v>473</v>
      </c>
      <c r="AU93" s="185" t="s">
        <v>80</v>
      </c>
      <c r="AY93" s="18" t="s">
        <v>136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236</v>
      </c>
      <c r="BM93" s="185" t="s">
        <v>918</v>
      </c>
    </row>
    <row r="94" spans="1:65" s="2" customFormat="1" ht="22.2" customHeight="1">
      <c r="A94" s="35"/>
      <c r="B94" s="36"/>
      <c r="C94" s="226" t="s">
        <v>137</v>
      </c>
      <c r="D94" s="226" t="s">
        <v>473</v>
      </c>
      <c r="E94" s="227" t="s">
        <v>919</v>
      </c>
      <c r="F94" s="228" t="s">
        <v>920</v>
      </c>
      <c r="G94" s="229" t="s">
        <v>642</v>
      </c>
      <c r="H94" s="230">
        <v>2</v>
      </c>
      <c r="I94" s="231"/>
      <c r="J94" s="232">
        <f t="shared" si="0"/>
        <v>0</v>
      </c>
      <c r="K94" s="228" t="s">
        <v>19</v>
      </c>
      <c r="L94" s="233"/>
      <c r="M94" s="234" t="s">
        <v>19</v>
      </c>
      <c r="N94" s="235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331</v>
      </c>
      <c r="AT94" s="185" t="s">
        <v>473</v>
      </c>
      <c r="AU94" s="185" t="s">
        <v>80</v>
      </c>
      <c r="AY94" s="18" t="s">
        <v>136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236</v>
      </c>
      <c r="BM94" s="185" t="s">
        <v>921</v>
      </c>
    </row>
    <row r="95" spans="1:65" s="2" customFormat="1" ht="22.2" customHeight="1">
      <c r="A95" s="35"/>
      <c r="B95" s="36"/>
      <c r="C95" s="226" t="s">
        <v>144</v>
      </c>
      <c r="D95" s="226" t="s">
        <v>473</v>
      </c>
      <c r="E95" s="227" t="s">
        <v>922</v>
      </c>
      <c r="F95" s="228" t="s">
        <v>923</v>
      </c>
      <c r="G95" s="229" t="s">
        <v>642</v>
      </c>
      <c r="H95" s="230">
        <v>14</v>
      </c>
      <c r="I95" s="231"/>
      <c r="J95" s="232">
        <f t="shared" si="0"/>
        <v>0</v>
      </c>
      <c r="K95" s="228" t="s">
        <v>19</v>
      </c>
      <c r="L95" s="233"/>
      <c r="M95" s="234" t="s">
        <v>19</v>
      </c>
      <c r="N95" s="235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331</v>
      </c>
      <c r="AT95" s="185" t="s">
        <v>473</v>
      </c>
      <c r="AU95" s="185" t="s">
        <v>80</v>
      </c>
      <c r="AY95" s="18" t="s">
        <v>136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236</v>
      </c>
      <c r="BM95" s="185" t="s">
        <v>924</v>
      </c>
    </row>
    <row r="96" spans="1:65" s="2" customFormat="1" ht="19.8" customHeight="1">
      <c r="A96" s="35"/>
      <c r="B96" s="36"/>
      <c r="C96" s="226" t="s">
        <v>169</v>
      </c>
      <c r="D96" s="226" t="s">
        <v>473</v>
      </c>
      <c r="E96" s="227" t="s">
        <v>925</v>
      </c>
      <c r="F96" s="228" t="s">
        <v>926</v>
      </c>
      <c r="G96" s="229" t="s">
        <v>642</v>
      </c>
      <c r="H96" s="230">
        <v>7</v>
      </c>
      <c r="I96" s="231"/>
      <c r="J96" s="232">
        <f t="shared" si="0"/>
        <v>0</v>
      </c>
      <c r="K96" s="228" t="s">
        <v>19</v>
      </c>
      <c r="L96" s="233"/>
      <c r="M96" s="234" t="s">
        <v>19</v>
      </c>
      <c r="N96" s="235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331</v>
      </c>
      <c r="AT96" s="185" t="s">
        <v>473</v>
      </c>
      <c r="AU96" s="185" t="s">
        <v>80</v>
      </c>
      <c r="AY96" s="18" t="s">
        <v>136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236</v>
      </c>
      <c r="BM96" s="185" t="s">
        <v>927</v>
      </c>
    </row>
    <row r="97" spans="1:65" s="2" customFormat="1" ht="22.2" customHeight="1">
      <c r="A97" s="35"/>
      <c r="B97" s="36"/>
      <c r="C97" s="226" t="s">
        <v>167</v>
      </c>
      <c r="D97" s="226" t="s">
        <v>473</v>
      </c>
      <c r="E97" s="227" t="s">
        <v>928</v>
      </c>
      <c r="F97" s="228" t="s">
        <v>929</v>
      </c>
      <c r="G97" s="229" t="s">
        <v>642</v>
      </c>
      <c r="H97" s="230">
        <v>28</v>
      </c>
      <c r="I97" s="231"/>
      <c r="J97" s="232">
        <f t="shared" si="0"/>
        <v>0</v>
      </c>
      <c r="K97" s="228" t="s">
        <v>19</v>
      </c>
      <c r="L97" s="233"/>
      <c r="M97" s="234" t="s">
        <v>19</v>
      </c>
      <c r="N97" s="235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331</v>
      </c>
      <c r="AT97" s="185" t="s">
        <v>473</v>
      </c>
      <c r="AU97" s="185" t="s">
        <v>80</v>
      </c>
      <c r="AY97" s="18" t="s">
        <v>136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236</v>
      </c>
      <c r="BM97" s="185" t="s">
        <v>930</v>
      </c>
    </row>
    <row r="98" spans="1:65" s="2" customFormat="1" ht="22.2" customHeight="1">
      <c r="A98" s="35"/>
      <c r="B98" s="36"/>
      <c r="C98" s="226" t="s">
        <v>179</v>
      </c>
      <c r="D98" s="226" t="s">
        <v>473</v>
      </c>
      <c r="E98" s="227" t="s">
        <v>931</v>
      </c>
      <c r="F98" s="228" t="s">
        <v>932</v>
      </c>
      <c r="G98" s="229" t="s">
        <v>642</v>
      </c>
      <c r="H98" s="230">
        <v>8</v>
      </c>
      <c r="I98" s="231"/>
      <c r="J98" s="232">
        <f t="shared" si="0"/>
        <v>0</v>
      </c>
      <c r="K98" s="228" t="s">
        <v>19</v>
      </c>
      <c r="L98" s="233"/>
      <c r="M98" s="234" t="s">
        <v>19</v>
      </c>
      <c r="N98" s="235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331</v>
      </c>
      <c r="AT98" s="185" t="s">
        <v>473</v>
      </c>
      <c r="AU98" s="185" t="s">
        <v>80</v>
      </c>
      <c r="AY98" s="18" t="s">
        <v>136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236</v>
      </c>
      <c r="BM98" s="185" t="s">
        <v>933</v>
      </c>
    </row>
    <row r="99" spans="1:65" s="2" customFormat="1" ht="22.2" customHeight="1">
      <c r="A99" s="35"/>
      <c r="B99" s="36"/>
      <c r="C99" s="226" t="s">
        <v>185</v>
      </c>
      <c r="D99" s="226" t="s">
        <v>473</v>
      </c>
      <c r="E99" s="227" t="s">
        <v>934</v>
      </c>
      <c r="F99" s="228" t="s">
        <v>935</v>
      </c>
      <c r="G99" s="229" t="s">
        <v>642</v>
      </c>
      <c r="H99" s="230">
        <v>2</v>
      </c>
      <c r="I99" s="231"/>
      <c r="J99" s="232">
        <f t="shared" si="0"/>
        <v>0</v>
      </c>
      <c r="K99" s="228" t="s">
        <v>19</v>
      </c>
      <c r="L99" s="233"/>
      <c r="M99" s="234" t="s">
        <v>19</v>
      </c>
      <c r="N99" s="235" t="s">
        <v>43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331</v>
      </c>
      <c r="AT99" s="185" t="s">
        <v>473</v>
      </c>
      <c r="AU99" s="185" t="s">
        <v>80</v>
      </c>
      <c r="AY99" s="18" t="s">
        <v>136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80</v>
      </c>
      <c r="BK99" s="186">
        <f t="shared" si="9"/>
        <v>0</v>
      </c>
      <c r="BL99" s="18" t="s">
        <v>236</v>
      </c>
      <c r="BM99" s="185" t="s">
        <v>936</v>
      </c>
    </row>
    <row r="100" spans="1:65" s="2" customFormat="1" ht="30" customHeight="1">
      <c r="A100" s="35"/>
      <c r="B100" s="36"/>
      <c r="C100" s="226" t="s">
        <v>191</v>
      </c>
      <c r="D100" s="226" t="s">
        <v>473</v>
      </c>
      <c r="E100" s="227" t="s">
        <v>937</v>
      </c>
      <c r="F100" s="228" t="s">
        <v>938</v>
      </c>
      <c r="G100" s="229" t="s">
        <v>642</v>
      </c>
      <c r="H100" s="230">
        <v>3</v>
      </c>
      <c r="I100" s="231"/>
      <c r="J100" s="232">
        <f t="shared" si="0"/>
        <v>0</v>
      </c>
      <c r="K100" s="228" t="s">
        <v>19</v>
      </c>
      <c r="L100" s="233"/>
      <c r="M100" s="234" t="s">
        <v>19</v>
      </c>
      <c r="N100" s="235" t="s">
        <v>43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331</v>
      </c>
      <c r="AT100" s="185" t="s">
        <v>473</v>
      </c>
      <c r="AU100" s="185" t="s">
        <v>80</v>
      </c>
      <c r="AY100" s="18" t="s">
        <v>136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80</v>
      </c>
      <c r="BK100" s="186">
        <f t="shared" si="9"/>
        <v>0</v>
      </c>
      <c r="BL100" s="18" t="s">
        <v>236</v>
      </c>
      <c r="BM100" s="185" t="s">
        <v>939</v>
      </c>
    </row>
    <row r="101" spans="1:65" s="2" customFormat="1" ht="14.4" customHeight="1">
      <c r="A101" s="35"/>
      <c r="B101" s="36"/>
      <c r="C101" s="226" t="s">
        <v>197</v>
      </c>
      <c r="D101" s="226" t="s">
        <v>473</v>
      </c>
      <c r="E101" s="227" t="s">
        <v>940</v>
      </c>
      <c r="F101" s="228" t="s">
        <v>941</v>
      </c>
      <c r="G101" s="229" t="s">
        <v>642</v>
      </c>
      <c r="H101" s="230">
        <v>4</v>
      </c>
      <c r="I101" s="231"/>
      <c r="J101" s="232">
        <f t="shared" si="0"/>
        <v>0</v>
      </c>
      <c r="K101" s="228" t="s">
        <v>19</v>
      </c>
      <c r="L101" s="233"/>
      <c r="M101" s="234" t="s">
        <v>19</v>
      </c>
      <c r="N101" s="235" t="s">
        <v>43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331</v>
      </c>
      <c r="AT101" s="185" t="s">
        <v>473</v>
      </c>
      <c r="AU101" s="185" t="s">
        <v>80</v>
      </c>
      <c r="AY101" s="18" t="s">
        <v>136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80</v>
      </c>
      <c r="BK101" s="186">
        <f t="shared" si="9"/>
        <v>0</v>
      </c>
      <c r="BL101" s="18" t="s">
        <v>236</v>
      </c>
      <c r="BM101" s="185" t="s">
        <v>942</v>
      </c>
    </row>
    <row r="102" spans="1:65" s="2" customFormat="1" ht="14.4" customHeight="1">
      <c r="A102" s="35"/>
      <c r="B102" s="36"/>
      <c r="C102" s="226" t="s">
        <v>203</v>
      </c>
      <c r="D102" s="226" t="s">
        <v>473</v>
      </c>
      <c r="E102" s="227" t="s">
        <v>943</v>
      </c>
      <c r="F102" s="228" t="s">
        <v>944</v>
      </c>
      <c r="G102" s="229" t="s">
        <v>642</v>
      </c>
      <c r="H102" s="230">
        <v>8</v>
      </c>
      <c r="I102" s="231"/>
      <c r="J102" s="232">
        <f t="shared" si="0"/>
        <v>0</v>
      </c>
      <c r="K102" s="228" t="s">
        <v>19</v>
      </c>
      <c r="L102" s="233"/>
      <c r="M102" s="234" t="s">
        <v>19</v>
      </c>
      <c r="N102" s="235" t="s">
        <v>43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331</v>
      </c>
      <c r="AT102" s="185" t="s">
        <v>473</v>
      </c>
      <c r="AU102" s="185" t="s">
        <v>80</v>
      </c>
      <c r="AY102" s="18" t="s">
        <v>136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80</v>
      </c>
      <c r="BK102" s="186">
        <f t="shared" si="9"/>
        <v>0</v>
      </c>
      <c r="BL102" s="18" t="s">
        <v>236</v>
      </c>
      <c r="BM102" s="185" t="s">
        <v>945</v>
      </c>
    </row>
    <row r="103" spans="1:65" s="2" customFormat="1" ht="14.4" customHeight="1">
      <c r="A103" s="35"/>
      <c r="B103" s="36"/>
      <c r="C103" s="226" t="s">
        <v>214</v>
      </c>
      <c r="D103" s="226" t="s">
        <v>473</v>
      </c>
      <c r="E103" s="227" t="s">
        <v>946</v>
      </c>
      <c r="F103" s="228" t="s">
        <v>947</v>
      </c>
      <c r="G103" s="229" t="s">
        <v>642</v>
      </c>
      <c r="H103" s="230">
        <v>6</v>
      </c>
      <c r="I103" s="231"/>
      <c r="J103" s="232">
        <f t="shared" si="0"/>
        <v>0</v>
      </c>
      <c r="K103" s="228" t="s">
        <v>19</v>
      </c>
      <c r="L103" s="233"/>
      <c r="M103" s="234" t="s">
        <v>19</v>
      </c>
      <c r="N103" s="235" t="s">
        <v>43</v>
      </c>
      <c r="O103" s="65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331</v>
      </c>
      <c r="AT103" s="185" t="s">
        <v>473</v>
      </c>
      <c r="AU103" s="185" t="s">
        <v>80</v>
      </c>
      <c r="AY103" s="18" t="s">
        <v>136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80</v>
      </c>
      <c r="BK103" s="186">
        <f t="shared" si="9"/>
        <v>0</v>
      </c>
      <c r="BL103" s="18" t="s">
        <v>236</v>
      </c>
      <c r="BM103" s="185" t="s">
        <v>948</v>
      </c>
    </row>
    <row r="104" spans="1:65" s="2" customFormat="1" ht="14.4" customHeight="1">
      <c r="A104" s="35"/>
      <c r="B104" s="36"/>
      <c r="C104" s="226" t="s">
        <v>221</v>
      </c>
      <c r="D104" s="226" t="s">
        <v>473</v>
      </c>
      <c r="E104" s="227" t="s">
        <v>949</v>
      </c>
      <c r="F104" s="228" t="s">
        <v>950</v>
      </c>
      <c r="G104" s="229" t="s">
        <v>642</v>
      </c>
      <c r="H104" s="230">
        <v>18</v>
      </c>
      <c r="I104" s="231"/>
      <c r="J104" s="232">
        <f t="shared" si="0"/>
        <v>0</v>
      </c>
      <c r="K104" s="228" t="s">
        <v>19</v>
      </c>
      <c r="L104" s="233"/>
      <c r="M104" s="234" t="s">
        <v>19</v>
      </c>
      <c r="N104" s="235" t="s">
        <v>43</v>
      </c>
      <c r="O104" s="65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331</v>
      </c>
      <c r="AT104" s="185" t="s">
        <v>473</v>
      </c>
      <c r="AU104" s="185" t="s">
        <v>80</v>
      </c>
      <c r="AY104" s="18" t="s">
        <v>136</v>
      </c>
      <c r="BE104" s="186">
        <f t="shared" si="4"/>
        <v>0</v>
      </c>
      <c r="BF104" s="186">
        <f t="shared" si="5"/>
        <v>0</v>
      </c>
      <c r="BG104" s="186">
        <f t="shared" si="6"/>
        <v>0</v>
      </c>
      <c r="BH104" s="186">
        <f t="shared" si="7"/>
        <v>0</v>
      </c>
      <c r="BI104" s="186">
        <f t="shared" si="8"/>
        <v>0</v>
      </c>
      <c r="BJ104" s="18" t="s">
        <v>80</v>
      </c>
      <c r="BK104" s="186">
        <f t="shared" si="9"/>
        <v>0</v>
      </c>
      <c r="BL104" s="18" t="s">
        <v>236</v>
      </c>
      <c r="BM104" s="185" t="s">
        <v>951</v>
      </c>
    </row>
    <row r="105" spans="1:65" s="2" customFormat="1" ht="14.4" customHeight="1">
      <c r="A105" s="35"/>
      <c r="B105" s="36"/>
      <c r="C105" s="226" t="s">
        <v>227</v>
      </c>
      <c r="D105" s="226" t="s">
        <v>473</v>
      </c>
      <c r="E105" s="227" t="s">
        <v>952</v>
      </c>
      <c r="F105" s="228" t="s">
        <v>953</v>
      </c>
      <c r="G105" s="229" t="s">
        <v>642</v>
      </c>
      <c r="H105" s="230">
        <v>14</v>
      </c>
      <c r="I105" s="231"/>
      <c r="J105" s="232">
        <f t="shared" si="0"/>
        <v>0</v>
      </c>
      <c r="K105" s="228" t="s">
        <v>19</v>
      </c>
      <c r="L105" s="233"/>
      <c r="M105" s="234" t="s">
        <v>19</v>
      </c>
      <c r="N105" s="235" t="s">
        <v>43</v>
      </c>
      <c r="O105" s="65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331</v>
      </c>
      <c r="AT105" s="185" t="s">
        <v>473</v>
      </c>
      <c r="AU105" s="185" t="s">
        <v>80</v>
      </c>
      <c r="AY105" s="18" t="s">
        <v>136</v>
      </c>
      <c r="BE105" s="186">
        <f t="shared" si="4"/>
        <v>0</v>
      </c>
      <c r="BF105" s="186">
        <f t="shared" si="5"/>
        <v>0</v>
      </c>
      <c r="BG105" s="186">
        <f t="shared" si="6"/>
        <v>0</v>
      </c>
      <c r="BH105" s="186">
        <f t="shared" si="7"/>
        <v>0</v>
      </c>
      <c r="BI105" s="186">
        <f t="shared" si="8"/>
        <v>0</v>
      </c>
      <c r="BJ105" s="18" t="s">
        <v>80</v>
      </c>
      <c r="BK105" s="186">
        <f t="shared" si="9"/>
        <v>0</v>
      </c>
      <c r="BL105" s="18" t="s">
        <v>236</v>
      </c>
      <c r="BM105" s="185" t="s">
        <v>954</v>
      </c>
    </row>
    <row r="106" spans="1:65" s="2" customFormat="1" ht="14.4" customHeight="1">
      <c r="A106" s="35"/>
      <c r="B106" s="36"/>
      <c r="C106" s="226" t="s">
        <v>8</v>
      </c>
      <c r="D106" s="226" t="s">
        <v>473</v>
      </c>
      <c r="E106" s="227" t="s">
        <v>955</v>
      </c>
      <c r="F106" s="228" t="s">
        <v>956</v>
      </c>
      <c r="G106" s="229" t="s">
        <v>642</v>
      </c>
      <c r="H106" s="230">
        <v>14</v>
      </c>
      <c r="I106" s="231"/>
      <c r="J106" s="232">
        <f t="shared" si="0"/>
        <v>0</v>
      </c>
      <c r="K106" s="228" t="s">
        <v>19</v>
      </c>
      <c r="L106" s="233"/>
      <c r="M106" s="234" t="s">
        <v>19</v>
      </c>
      <c r="N106" s="235" t="s">
        <v>43</v>
      </c>
      <c r="O106" s="65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331</v>
      </c>
      <c r="AT106" s="185" t="s">
        <v>473</v>
      </c>
      <c r="AU106" s="185" t="s">
        <v>80</v>
      </c>
      <c r="AY106" s="18" t="s">
        <v>136</v>
      </c>
      <c r="BE106" s="186">
        <f t="shared" si="4"/>
        <v>0</v>
      </c>
      <c r="BF106" s="186">
        <f t="shared" si="5"/>
        <v>0</v>
      </c>
      <c r="BG106" s="186">
        <f t="shared" si="6"/>
        <v>0</v>
      </c>
      <c r="BH106" s="186">
        <f t="shared" si="7"/>
        <v>0</v>
      </c>
      <c r="BI106" s="186">
        <f t="shared" si="8"/>
        <v>0</v>
      </c>
      <c r="BJ106" s="18" t="s">
        <v>80</v>
      </c>
      <c r="BK106" s="186">
        <f t="shared" si="9"/>
        <v>0</v>
      </c>
      <c r="BL106" s="18" t="s">
        <v>236</v>
      </c>
      <c r="BM106" s="185" t="s">
        <v>957</v>
      </c>
    </row>
    <row r="107" spans="1:65" s="12" customFormat="1" ht="25.95" customHeight="1">
      <c r="B107" s="158"/>
      <c r="C107" s="159"/>
      <c r="D107" s="160" t="s">
        <v>71</v>
      </c>
      <c r="E107" s="161" t="s">
        <v>958</v>
      </c>
      <c r="F107" s="161" t="s">
        <v>959</v>
      </c>
      <c r="G107" s="159"/>
      <c r="H107" s="159"/>
      <c r="I107" s="162"/>
      <c r="J107" s="163">
        <f>BK107</f>
        <v>0</v>
      </c>
      <c r="K107" s="159"/>
      <c r="L107" s="164"/>
      <c r="M107" s="165"/>
      <c r="N107" s="166"/>
      <c r="O107" s="166"/>
      <c r="P107" s="167">
        <f>P108</f>
        <v>0</v>
      </c>
      <c r="Q107" s="166"/>
      <c r="R107" s="167">
        <f>R108</f>
        <v>0</v>
      </c>
      <c r="S107" s="166"/>
      <c r="T107" s="168">
        <f>T108</f>
        <v>0</v>
      </c>
      <c r="AR107" s="169" t="s">
        <v>80</v>
      </c>
      <c r="AT107" s="170" t="s">
        <v>71</v>
      </c>
      <c r="AU107" s="170" t="s">
        <v>72</v>
      </c>
      <c r="AY107" s="169" t="s">
        <v>136</v>
      </c>
      <c r="BK107" s="171">
        <f>BK108</f>
        <v>0</v>
      </c>
    </row>
    <row r="108" spans="1:65" s="2" customFormat="1" ht="22.2" customHeight="1">
      <c r="A108" s="35"/>
      <c r="B108" s="36"/>
      <c r="C108" s="174" t="s">
        <v>236</v>
      </c>
      <c r="D108" s="174" t="s">
        <v>139</v>
      </c>
      <c r="E108" s="175" t="s">
        <v>960</v>
      </c>
      <c r="F108" s="176" t="s">
        <v>961</v>
      </c>
      <c r="G108" s="177" t="s">
        <v>642</v>
      </c>
      <c r="H108" s="178">
        <v>1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236</v>
      </c>
      <c r="AT108" s="185" t="s">
        <v>139</v>
      </c>
      <c r="AU108" s="185" t="s">
        <v>80</v>
      </c>
      <c r="AY108" s="18" t="s">
        <v>136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236</v>
      </c>
      <c r="BM108" s="185" t="s">
        <v>962</v>
      </c>
    </row>
    <row r="109" spans="1:65" s="12" customFormat="1" ht="25.95" customHeight="1">
      <c r="B109" s="158"/>
      <c r="C109" s="159"/>
      <c r="D109" s="160" t="s">
        <v>71</v>
      </c>
      <c r="E109" s="161" t="s">
        <v>963</v>
      </c>
      <c r="F109" s="161" t="s">
        <v>964</v>
      </c>
      <c r="G109" s="159"/>
      <c r="H109" s="159"/>
      <c r="I109" s="162"/>
      <c r="J109" s="163">
        <f>BK109</f>
        <v>0</v>
      </c>
      <c r="K109" s="159"/>
      <c r="L109" s="164"/>
      <c r="M109" s="165"/>
      <c r="N109" s="166"/>
      <c r="O109" s="166"/>
      <c r="P109" s="167">
        <f>SUM(P110:P121)</f>
        <v>0</v>
      </c>
      <c r="Q109" s="166"/>
      <c r="R109" s="167">
        <f>SUM(R110:R121)</f>
        <v>0</v>
      </c>
      <c r="S109" s="166"/>
      <c r="T109" s="168">
        <f>SUM(T110:T121)</f>
        <v>0</v>
      </c>
      <c r="AR109" s="169" t="s">
        <v>80</v>
      </c>
      <c r="AT109" s="170" t="s">
        <v>71</v>
      </c>
      <c r="AU109" s="170" t="s">
        <v>72</v>
      </c>
      <c r="AY109" s="169" t="s">
        <v>136</v>
      </c>
      <c r="BK109" s="171">
        <f>SUM(BK110:BK121)</f>
        <v>0</v>
      </c>
    </row>
    <row r="110" spans="1:65" s="2" customFormat="1" ht="14.4" customHeight="1">
      <c r="A110" s="35"/>
      <c r="B110" s="36"/>
      <c r="C110" s="174" t="s">
        <v>242</v>
      </c>
      <c r="D110" s="174" t="s">
        <v>139</v>
      </c>
      <c r="E110" s="175" t="s">
        <v>965</v>
      </c>
      <c r="F110" s="176" t="s">
        <v>966</v>
      </c>
      <c r="G110" s="177" t="s">
        <v>642</v>
      </c>
      <c r="H110" s="178">
        <v>20</v>
      </c>
      <c r="I110" s="179"/>
      <c r="J110" s="180">
        <f t="shared" ref="J110:J121" si="10"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ref="P110:P121" si="11">O110*H110</f>
        <v>0</v>
      </c>
      <c r="Q110" s="183">
        <v>0</v>
      </c>
      <c r="R110" s="183">
        <f t="shared" ref="R110:R121" si="12">Q110*H110</f>
        <v>0</v>
      </c>
      <c r="S110" s="183">
        <v>0</v>
      </c>
      <c r="T110" s="184">
        <f t="shared" ref="T110:T121" si="13"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236</v>
      </c>
      <c r="AT110" s="185" t="s">
        <v>139</v>
      </c>
      <c r="AU110" s="185" t="s">
        <v>80</v>
      </c>
      <c r="AY110" s="18" t="s">
        <v>136</v>
      </c>
      <c r="BE110" s="186">
        <f t="shared" ref="BE110:BE121" si="14">IF(N110="základní",J110,0)</f>
        <v>0</v>
      </c>
      <c r="BF110" s="186">
        <f t="shared" ref="BF110:BF121" si="15">IF(N110="snížená",J110,0)</f>
        <v>0</v>
      </c>
      <c r="BG110" s="186">
        <f t="shared" ref="BG110:BG121" si="16">IF(N110="zákl. přenesená",J110,0)</f>
        <v>0</v>
      </c>
      <c r="BH110" s="186">
        <f t="shared" ref="BH110:BH121" si="17">IF(N110="sníž. přenesená",J110,0)</f>
        <v>0</v>
      </c>
      <c r="BI110" s="186">
        <f t="shared" ref="BI110:BI121" si="18">IF(N110="nulová",J110,0)</f>
        <v>0</v>
      </c>
      <c r="BJ110" s="18" t="s">
        <v>80</v>
      </c>
      <c r="BK110" s="186">
        <f t="shared" ref="BK110:BK121" si="19">ROUND(I110*H110,2)</f>
        <v>0</v>
      </c>
      <c r="BL110" s="18" t="s">
        <v>236</v>
      </c>
      <c r="BM110" s="185" t="s">
        <v>967</v>
      </c>
    </row>
    <row r="111" spans="1:65" s="2" customFormat="1" ht="14.4" customHeight="1">
      <c r="A111" s="35"/>
      <c r="B111" s="36"/>
      <c r="C111" s="174" t="s">
        <v>248</v>
      </c>
      <c r="D111" s="174" t="s">
        <v>139</v>
      </c>
      <c r="E111" s="175" t="s">
        <v>968</v>
      </c>
      <c r="F111" s="176" t="s">
        <v>969</v>
      </c>
      <c r="G111" s="177" t="s">
        <v>642</v>
      </c>
      <c r="H111" s="178">
        <v>30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236</v>
      </c>
      <c r="AT111" s="185" t="s">
        <v>139</v>
      </c>
      <c r="AU111" s="185" t="s">
        <v>80</v>
      </c>
      <c r="AY111" s="18" t="s">
        <v>136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80</v>
      </c>
      <c r="BK111" s="186">
        <f t="shared" si="19"/>
        <v>0</v>
      </c>
      <c r="BL111" s="18" t="s">
        <v>236</v>
      </c>
      <c r="BM111" s="185" t="s">
        <v>970</v>
      </c>
    </row>
    <row r="112" spans="1:65" s="2" customFormat="1" ht="14.4" customHeight="1">
      <c r="A112" s="35"/>
      <c r="B112" s="36"/>
      <c r="C112" s="174" t="s">
        <v>254</v>
      </c>
      <c r="D112" s="174" t="s">
        <v>139</v>
      </c>
      <c r="E112" s="175" t="s">
        <v>971</v>
      </c>
      <c r="F112" s="176" t="s">
        <v>972</v>
      </c>
      <c r="G112" s="177" t="s">
        <v>163</v>
      </c>
      <c r="H112" s="178">
        <v>100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236</v>
      </c>
      <c r="AT112" s="185" t="s">
        <v>139</v>
      </c>
      <c r="AU112" s="185" t="s">
        <v>80</v>
      </c>
      <c r="AY112" s="18" t="s">
        <v>136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80</v>
      </c>
      <c r="BK112" s="186">
        <f t="shared" si="19"/>
        <v>0</v>
      </c>
      <c r="BL112" s="18" t="s">
        <v>236</v>
      </c>
      <c r="BM112" s="185" t="s">
        <v>973</v>
      </c>
    </row>
    <row r="113" spans="1:65" s="2" customFormat="1" ht="14.4" customHeight="1">
      <c r="A113" s="35"/>
      <c r="B113" s="36"/>
      <c r="C113" s="174" t="s">
        <v>260</v>
      </c>
      <c r="D113" s="174" t="s">
        <v>139</v>
      </c>
      <c r="E113" s="175" t="s">
        <v>974</v>
      </c>
      <c r="F113" s="176" t="s">
        <v>975</v>
      </c>
      <c r="G113" s="177" t="s">
        <v>163</v>
      </c>
      <c r="H113" s="178">
        <v>200</v>
      </c>
      <c r="I113" s="179"/>
      <c r="J113" s="180">
        <f t="shared" si="10"/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236</v>
      </c>
      <c r="AT113" s="185" t="s">
        <v>139</v>
      </c>
      <c r="AU113" s="185" t="s">
        <v>80</v>
      </c>
      <c r="AY113" s="18" t="s">
        <v>136</v>
      </c>
      <c r="BE113" s="186">
        <f t="shared" si="14"/>
        <v>0</v>
      </c>
      <c r="BF113" s="186">
        <f t="shared" si="15"/>
        <v>0</v>
      </c>
      <c r="BG113" s="186">
        <f t="shared" si="16"/>
        <v>0</v>
      </c>
      <c r="BH113" s="186">
        <f t="shared" si="17"/>
        <v>0</v>
      </c>
      <c r="BI113" s="186">
        <f t="shared" si="18"/>
        <v>0</v>
      </c>
      <c r="BJ113" s="18" t="s">
        <v>80</v>
      </c>
      <c r="BK113" s="186">
        <f t="shared" si="19"/>
        <v>0</v>
      </c>
      <c r="BL113" s="18" t="s">
        <v>236</v>
      </c>
      <c r="BM113" s="185" t="s">
        <v>976</v>
      </c>
    </row>
    <row r="114" spans="1:65" s="2" customFormat="1" ht="19.8" customHeight="1">
      <c r="A114" s="35"/>
      <c r="B114" s="36"/>
      <c r="C114" s="174" t="s">
        <v>7</v>
      </c>
      <c r="D114" s="174" t="s">
        <v>139</v>
      </c>
      <c r="E114" s="175" t="s">
        <v>977</v>
      </c>
      <c r="F114" s="176" t="s">
        <v>978</v>
      </c>
      <c r="G114" s="177" t="s">
        <v>163</v>
      </c>
      <c r="H114" s="178">
        <v>180</v>
      </c>
      <c r="I114" s="179"/>
      <c r="J114" s="180">
        <f t="shared" si="10"/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236</v>
      </c>
      <c r="AT114" s="185" t="s">
        <v>139</v>
      </c>
      <c r="AU114" s="185" t="s">
        <v>80</v>
      </c>
      <c r="AY114" s="18" t="s">
        <v>136</v>
      </c>
      <c r="BE114" s="186">
        <f t="shared" si="14"/>
        <v>0</v>
      </c>
      <c r="BF114" s="186">
        <f t="shared" si="15"/>
        <v>0</v>
      </c>
      <c r="BG114" s="186">
        <f t="shared" si="16"/>
        <v>0</v>
      </c>
      <c r="BH114" s="186">
        <f t="shared" si="17"/>
        <v>0</v>
      </c>
      <c r="BI114" s="186">
        <f t="shared" si="18"/>
        <v>0</v>
      </c>
      <c r="BJ114" s="18" t="s">
        <v>80</v>
      </c>
      <c r="BK114" s="186">
        <f t="shared" si="19"/>
        <v>0</v>
      </c>
      <c r="BL114" s="18" t="s">
        <v>236</v>
      </c>
      <c r="BM114" s="185" t="s">
        <v>979</v>
      </c>
    </row>
    <row r="115" spans="1:65" s="2" customFormat="1" ht="14.4" customHeight="1">
      <c r="A115" s="35"/>
      <c r="B115" s="36"/>
      <c r="C115" s="174" t="s">
        <v>271</v>
      </c>
      <c r="D115" s="174" t="s">
        <v>139</v>
      </c>
      <c r="E115" s="175" t="s">
        <v>980</v>
      </c>
      <c r="F115" s="176" t="s">
        <v>981</v>
      </c>
      <c r="G115" s="177" t="s">
        <v>982</v>
      </c>
      <c r="H115" s="178">
        <v>80</v>
      </c>
      <c r="I115" s="179"/>
      <c r="J115" s="180">
        <f t="shared" si="10"/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236</v>
      </c>
      <c r="AT115" s="185" t="s">
        <v>139</v>
      </c>
      <c r="AU115" s="185" t="s">
        <v>80</v>
      </c>
      <c r="AY115" s="18" t="s">
        <v>136</v>
      </c>
      <c r="BE115" s="186">
        <f t="shared" si="14"/>
        <v>0</v>
      </c>
      <c r="BF115" s="186">
        <f t="shared" si="15"/>
        <v>0</v>
      </c>
      <c r="BG115" s="186">
        <f t="shared" si="16"/>
        <v>0</v>
      </c>
      <c r="BH115" s="186">
        <f t="shared" si="17"/>
        <v>0</v>
      </c>
      <c r="BI115" s="186">
        <f t="shared" si="18"/>
        <v>0</v>
      </c>
      <c r="BJ115" s="18" t="s">
        <v>80</v>
      </c>
      <c r="BK115" s="186">
        <f t="shared" si="19"/>
        <v>0</v>
      </c>
      <c r="BL115" s="18" t="s">
        <v>236</v>
      </c>
      <c r="BM115" s="185" t="s">
        <v>983</v>
      </c>
    </row>
    <row r="116" spans="1:65" s="2" customFormat="1" ht="14.4" customHeight="1">
      <c r="A116" s="35"/>
      <c r="B116" s="36"/>
      <c r="C116" s="174" t="s">
        <v>277</v>
      </c>
      <c r="D116" s="174" t="s">
        <v>139</v>
      </c>
      <c r="E116" s="175" t="s">
        <v>984</v>
      </c>
      <c r="F116" s="176" t="s">
        <v>985</v>
      </c>
      <c r="G116" s="177" t="s">
        <v>157</v>
      </c>
      <c r="H116" s="178">
        <v>80</v>
      </c>
      <c r="I116" s="179"/>
      <c r="J116" s="180">
        <f t="shared" si="10"/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236</v>
      </c>
      <c r="AT116" s="185" t="s">
        <v>139</v>
      </c>
      <c r="AU116" s="185" t="s">
        <v>80</v>
      </c>
      <c r="AY116" s="18" t="s">
        <v>136</v>
      </c>
      <c r="BE116" s="186">
        <f t="shared" si="14"/>
        <v>0</v>
      </c>
      <c r="BF116" s="186">
        <f t="shared" si="15"/>
        <v>0</v>
      </c>
      <c r="BG116" s="186">
        <f t="shared" si="16"/>
        <v>0</v>
      </c>
      <c r="BH116" s="186">
        <f t="shared" si="17"/>
        <v>0</v>
      </c>
      <c r="BI116" s="186">
        <f t="shared" si="18"/>
        <v>0</v>
      </c>
      <c r="BJ116" s="18" t="s">
        <v>80</v>
      </c>
      <c r="BK116" s="186">
        <f t="shared" si="19"/>
        <v>0</v>
      </c>
      <c r="BL116" s="18" t="s">
        <v>236</v>
      </c>
      <c r="BM116" s="185" t="s">
        <v>986</v>
      </c>
    </row>
    <row r="117" spans="1:65" s="2" customFormat="1" ht="14.4" customHeight="1">
      <c r="A117" s="35"/>
      <c r="B117" s="36"/>
      <c r="C117" s="174" t="s">
        <v>283</v>
      </c>
      <c r="D117" s="174" t="s">
        <v>139</v>
      </c>
      <c r="E117" s="175" t="s">
        <v>987</v>
      </c>
      <c r="F117" s="176" t="s">
        <v>988</v>
      </c>
      <c r="G117" s="177" t="s">
        <v>157</v>
      </c>
      <c r="H117" s="178">
        <v>2</v>
      </c>
      <c r="I117" s="179"/>
      <c r="J117" s="180">
        <f t="shared" si="10"/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236</v>
      </c>
      <c r="AT117" s="185" t="s">
        <v>139</v>
      </c>
      <c r="AU117" s="185" t="s">
        <v>80</v>
      </c>
      <c r="AY117" s="18" t="s">
        <v>136</v>
      </c>
      <c r="BE117" s="186">
        <f t="shared" si="14"/>
        <v>0</v>
      </c>
      <c r="BF117" s="186">
        <f t="shared" si="15"/>
        <v>0</v>
      </c>
      <c r="BG117" s="186">
        <f t="shared" si="16"/>
        <v>0</v>
      </c>
      <c r="BH117" s="186">
        <f t="shared" si="17"/>
        <v>0</v>
      </c>
      <c r="BI117" s="186">
        <f t="shared" si="18"/>
        <v>0</v>
      </c>
      <c r="BJ117" s="18" t="s">
        <v>80</v>
      </c>
      <c r="BK117" s="186">
        <f t="shared" si="19"/>
        <v>0</v>
      </c>
      <c r="BL117" s="18" t="s">
        <v>236</v>
      </c>
      <c r="BM117" s="185" t="s">
        <v>989</v>
      </c>
    </row>
    <row r="118" spans="1:65" s="2" customFormat="1" ht="14.4" customHeight="1">
      <c r="A118" s="35"/>
      <c r="B118" s="36"/>
      <c r="C118" s="174" t="s">
        <v>288</v>
      </c>
      <c r="D118" s="174" t="s">
        <v>139</v>
      </c>
      <c r="E118" s="175" t="s">
        <v>990</v>
      </c>
      <c r="F118" s="176" t="s">
        <v>991</v>
      </c>
      <c r="G118" s="177" t="s">
        <v>163</v>
      </c>
      <c r="H118" s="178">
        <v>100</v>
      </c>
      <c r="I118" s="179"/>
      <c r="J118" s="180">
        <f t="shared" si="10"/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236</v>
      </c>
      <c r="AT118" s="185" t="s">
        <v>139</v>
      </c>
      <c r="AU118" s="185" t="s">
        <v>80</v>
      </c>
      <c r="AY118" s="18" t="s">
        <v>136</v>
      </c>
      <c r="BE118" s="186">
        <f t="shared" si="14"/>
        <v>0</v>
      </c>
      <c r="BF118" s="186">
        <f t="shared" si="15"/>
        <v>0</v>
      </c>
      <c r="BG118" s="186">
        <f t="shared" si="16"/>
        <v>0</v>
      </c>
      <c r="BH118" s="186">
        <f t="shared" si="17"/>
        <v>0</v>
      </c>
      <c r="BI118" s="186">
        <f t="shared" si="18"/>
        <v>0</v>
      </c>
      <c r="BJ118" s="18" t="s">
        <v>80</v>
      </c>
      <c r="BK118" s="186">
        <f t="shared" si="19"/>
        <v>0</v>
      </c>
      <c r="BL118" s="18" t="s">
        <v>236</v>
      </c>
      <c r="BM118" s="185" t="s">
        <v>992</v>
      </c>
    </row>
    <row r="119" spans="1:65" s="2" customFormat="1" ht="14.4" customHeight="1">
      <c r="A119" s="35"/>
      <c r="B119" s="36"/>
      <c r="C119" s="174" t="s">
        <v>294</v>
      </c>
      <c r="D119" s="174" t="s">
        <v>139</v>
      </c>
      <c r="E119" s="175" t="s">
        <v>993</v>
      </c>
      <c r="F119" s="176" t="s">
        <v>994</v>
      </c>
      <c r="G119" s="177" t="s">
        <v>163</v>
      </c>
      <c r="H119" s="178">
        <v>80</v>
      </c>
      <c r="I119" s="179"/>
      <c r="J119" s="180">
        <f t="shared" si="10"/>
        <v>0</v>
      </c>
      <c r="K119" s="176" t="s">
        <v>19</v>
      </c>
      <c r="L119" s="40"/>
      <c r="M119" s="181" t="s">
        <v>19</v>
      </c>
      <c r="N119" s="182" t="s">
        <v>43</v>
      </c>
      <c r="O119" s="65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236</v>
      </c>
      <c r="AT119" s="185" t="s">
        <v>139</v>
      </c>
      <c r="AU119" s="185" t="s">
        <v>80</v>
      </c>
      <c r="AY119" s="18" t="s">
        <v>136</v>
      </c>
      <c r="BE119" s="186">
        <f t="shared" si="14"/>
        <v>0</v>
      </c>
      <c r="BF119" s="186">
        <f t="shared" si="15"/>
        <v>0</v>
      </c>
      <c r="BG119" s="186">
        <f t="shared" si="16"/>
        <v>0</v>
      </c>
      <c r="BH119" s="186">
        <f t="shared" si="17"/>
        <v>0</v>
      </c>
      <c r="BI119" s="186">
        <f t="shared" si="18"/>
        <v>0</v>
      </c>
      <c r="BJ119" s="18" t="s">
        <v>80</v>
      </c>
      <c r="BK119" s="186">
        <f t="shared" si="19"/>
        <v>0</v>
      </c>
      <c r="BL119" s="18" t="s">
        <v>236</v>
      </c>
      <c r="BM119" s="185" t="s">
        <v>995</v>
      </c>
    </row>
    <row r="120" spans="1:65" s="2" customFormat="1" ht="14.4" customHeight="1">
      <c r="A120" s="35"/>
      <c r="B120" s="36"/>
      <c r="C120" s="174" t="s">
        <v>299</v>
      </c>
      <c r="D120" s="174" t="s">
        <v>139</v>
      </c>
      <c r="E120" s="175" t="s">
        <v>996</v>
      </c>
      <c r="F120" s="176" t="s">
        <v>997</v>
      </c>
      <c r="G120" s="177" t="s">
        <v>310</v>
      </c>
      <c r="H120" s="178">
        <v>2</v>
      </c>
      <c r="I120" s="179"/>
      <c r="J120" s="180">
        <f t="shared" si="10"/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236</v>
      </c>
      <c r="AT120" s="185" t="s">
        <v>139</v>
      </c>
      <c r="AU120" s="185" t="s">
        <v>80</v>
      </c>
      <c r="AY120" s="18" t="s">
        <v>136</v>
      </c>
      <c r="BE120" s="186">
        <f t="shared" si="14"/>
        <v>0</v>
      </c>
      <c r="BF120" s="186">
        <f t="shared" si="15"/>
        <v>0</v>
      </c>
      <c r="BG120" s="186">
        <f t="shared" si="16"/>
        <v>0</v>
      </c>
      <c r="BH120" s="186">
        <f t="shared" si="17"/>
        <v>0</v>
      </c>
      <c r="BI120" s="186">
        <f t="shared" si="18"/>
        <v>0</v>
      </c>
      <c r="BJ120" s="18" t="s">
        <v>80</v>
      </c>
      <c r="BK120" s="186">
        <f t="shared" si="19"/>
        <v>0</v>
      </c>
      <c r="BL120" s="18" t="s">
        <v>236</v>
      </c>
      <c r="BM120" s="185" t="s">
        <v>998</v>
      </c>
    </row>
    <row r="121" spans="1:65" s="2" customFormat="1" ht="14.4" customHeight="1">
      <c r="A121" s="35"/>
      <c r="B121" s="36"/>
      <c r="C121" s="174" t="s">
        <v>307</v>
      </c>
      <c r="D121" s="174" t="s">
        <v>139</v>
      </c>
      <c r="E121" s="175" t="s">
        <v>999</v>
      </c>
      <c r="F121" s="176" t="s">
        <v>1000</v>
      </c>
      <c r="G121" s="177" t="s">
        <v>310</v>
      </c>
      <c r="H121" s="178">
        <v>2</v>
      </c>
      <c r="I121" s="179"/>
      <c r="J121" s="180">
        <f t="shared" si="10"/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236</v>
      </c>
      <c r="AT121" s="185" t="s">
        <v>139</v>
      </c>
      <c r="AU121" s="185" t="s">
        <v>80</v>
      </c>
      <c r="AY121" s="18" t="s">
        <v>136</v>
      </c>
      <c r="BE121" s="186">
        <f t="shared" si="14"/>
        <v>0</v>
      </c>
      <c r="BF121" s="186">
        <f t="shared" si="15"/>
        <v>0</v>
      </c>
      <c r="BG121" s="186">
        <f t="shared" si="16"/>
        <v>0</v>
      </c>
      <c r="BH121" s="186">
        <f t="shared" si="17"/>
        <v>0</v>
      </c>
      <c r="BI121" s="186">
        <f t="shared" si="18"/>
        <v>0</v>
      </c>
      <c r="BJ121" s="18" t="s">
        <v>80</v>
      </c>
      <c r="BK121" s="186">
        <f t="shared" si="19"/>
        <v>0</v>
      </c>
      <c r="BL121" s="18" t="s">
        <v>236</v>
      </c>
      <c r="BM121" s="185" t="s">
        <v>1001</v>
      </c>
    </row>
    <row r="122" spans="1:65" s="12" customFormat="1" ht="25.95" customHeight="1">
      <c r="B122" s="158"/>
      <c r="C122" s="159"/>
      <c r="D122" s="160" t="s">
        <v>71</v>
      </c>
      <c r="E122" s="161" t="s">
        <v>1002</v>
      </c>
      <c r="F122" s="161" t="s">
        <v>1003</v>
      </c>
      <c r="G122" s="159"/>
      <c r="H122" s="159"/>
      <c r="I122" s="162"/>
      <c r="J122" s="163">
        <f>BK122</f>
        <v>0</v>
      </c>
      <c r="K122" s="159"/>
      <c r="L122" s="164"/>
      <c r="M122" s="165"/>
      <c r="N122" s="166"/>
      <c r="O122" s="166"/>
      <c r="P122" s="167">
        <f>SUM(P123:P133)</f>
        <v>0</v>
      </c>
      <c r="Q122" s="166"/>
      <c r="R122" s="167">
        <f>SUM(R123:R133)</f>
        <v>0</v>
      </c>
      <c r="S122" s="166"/>
      <c r="T122" s="168">
        <f>SUM(T123:T133)</f>
        <v>0</v>
      </c>
      <c r="AR122" s="169" t="s">
        <v>80</v>
      </c>
      <c r="AT122" s="170" t="s">
        <v>71</v>
      </c>
      <c r="AU122" s="170" t="s">
        <v>72</v>
      </c>
      <c r="AY122" s="169" t="s">
        <v>136</v>
      </c>
      <c r="BK122" s="171">
        <f>SUM(BK123:BK133)</f>
        <v>0</v>
      </c>
    </row>
    <row r="123" spans="1:65" s="2" customFormat="1" ht="14.4" customHeight="1">
      <c r="A123" s="35"/>
      <c r="B123" s="36"/>
      <c r="C123" s="174" t="s">
        <v>313</v>
      </c>
      <c r="D123" s="174" t="s">
        <v>139</v>
      </c>
      <c r="E123" s="175" t="s">
        <v>1004</v>
      </c>
      <c r="F123" s="176" t="s">
        <v>1005</v>
      </c>
      <c r="G123" s="177" t="s">
        <v>642</v>
      </c>
      <c r="H123" s="178">
        <v>1</v>
      </c>
      <c r="I123" s="179"/>
      <c r="J123" s="180">
        <f t="shared" ref="J123:J133" si="20">ROUND(I123*H123,2)</f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 t="shared" ref="P123:P133" si="21">O123*H123</f>
        <v>0</v>
      </c>
      <c r="Q123" s="183">
        <v>0</v>
      </c>
      <c r="R123" s="183">
        <f t="shared" ref="R123:R133" si="22">Q123*H123</f>
        <v>0</v>
      </c>
      <c r="S123" s="183">
        <v>0</v>
      </c>
      <c r="T123" s="184">
        <f t="shared" ref="T123:T133" si="23"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236</v>
      </c>
      <c r="AT123" s="185" t="s">
        <v>139</v>
      </c>
      <c r="AU123" s="185" t="s">
        <v>80</v>
      </c>
      <c r="AY123" s="18" t="s">
        <v>136</v>
      </c>
      <c r="BE123" s="186">
        <f t="shared" ref="BE123:BE133" si="24">IF(N123="základní",J123,0)</f>
        <v>0</v>
      </c>
      <c r="BF123" s="186">
        <f t="shared" ref="BF123:BF133" si="25">IF(N123="snížená",J123,0)</f>
        <v>0</v>
      </c>
      <c r="BG123" s="186">
        <f t="shared" ref="BG123:BG133" si="26">IF(N123="zákl. přenesená",J123,0)</f>
        <v>0</v>
      </c>
      <c r="BH123" s="186">
        <f t="shared" ref="BH123:BH133" si="27">IF(N123="sníž. přenesená",J123,0)</f>
        <v>0</v>
      </c>
      <c r="BI123" s="186">
        <f t="shared" ref="BI123:BI133" si="28">IF(N123="nulová",J123,0)</f>
        <v>0</v>
      </c>
      <c r="BJ123" s="18" t="s">
        <v>80</v>
      </c>
      <c r="BK123" s="186">
        <f t="shared" ref="BK123:BK133" si="29">ROUND(I123*H123,2)</f>
        <v>0</v>
      </c>
      <c r="BL123" s="18" t="s">
        <v>236</v>
      </c>
      <c r="BM123" s="185" t="s">
        <v>1006</v>
      </c>
    </row>
    <row r="124" spans="1:65" s="2" customFormat="1" ht="14.4" customHeight="1">
      <c r="A124" s="35"/>
      <c r="B124" s="36"/>
      <c r="C124" s="174" t="s">
        <v>318</v>
      </c>
      <c r="D124" s="174" t="s">
        <v>139</v>
      </c>
      <c r="E124" s="175" t="s">
        <v>1007</v>
      </c>
      <c r="F124" s="176" t="s">
        <v>1008</v>
      </c>
      <c r="G124" s="177" t="s">
        <v>642</v>
      </c>
      <c r="H124" s="178">
        <v>1</v>
      </c>
      <c r="I124" s="179"/>
      <c r="J124" s="180">
        <f t="shared" si="20"/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 t="shared" si="21"/>
        <v>0</v>
      </c>
      <c r="Q124" s="183">
        <v>0</v>
      </c>
      <c r="R124" s="183">
        <f t="shared" si="22"/>
        <v>0</v>
      </c>
      <c r="S124" s="183">
        <v>0</v>
      </c>
      <c r="T124" s="184">
        <f t="shared" si="2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236</v>
      </c>
      <c r="AT124" s="185" t="s">
        <v>139</v>
      </c>
      <c r="AU124" s="185" t="s">
        <v>80</v>
      </c>
      <c r="AY124" s="18" t="s">
        <v>136</v>
      </c>
      <c r="BE124" s="186">
        <f t="shared" si="24"/>
        <v>0</v>
      </c>
      <c r="BF124" s="186">
        <f t="shared" si="25"/>
        <v>0</v>
      </c>
      <c r="BG124" s="186">
        <f t="shared" si="26"/>
        <v>0</v>
      </c>
      <c r="BH124" s="186">
        <f t="shared" si="27"/>
        <v>0</v>
      </c>
      <c r="BI124" s="186">
        <f t="shared" si="28"/>
        <v>0</v>
      </c>
      <c r="BJ124" s="18" t="s">
        <v>80</v>
      </c>
      <c r="BK124" s="186">
        <f t="shared" si="29"/>
        <v>0</v>
      </c>
      <c r="BL124" s="18" t="s">
        <v>236</v>
      </c>
      <c r="BM124" s="185" t="s">
        <v>1009</v>
      </c>
    </row>
    <row r="125" spans="1:65" s="2" customFormat="1" ht="14.4" customHeight="1">
      <c r="A125" s="35"/>
      <c r="B125" s="36"/>
      <c r="C125" s="174" t="s">
        <v>324</v>
      </c>
      <c r="D125" s="174" t="s">
        <v>139</v>
      </c>
      <c r="E125" s="175" t="s">
        <v>1010</v>
      </c>
      <c r="F125" s="176" t="s">
        <v>1011</v>
      </c>
      <c r="G125" s="177" t="s">
        <v>642</v>
      </c>
      <c r="H125" s="178">
        <v>1</v>
      </c>
      <c r="I125" s="179"/>
      <c r="J125" s="180">
        <f t="shared" si="20"/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 t="shared" si="21"/>
        <v>0</v>
      </c>
      <c r="Q125" s="183">
        <v>0</v>
      </c>
      <c r="R125" s="183">
        <f t="shared" si="22"/>
        <v>0</v>
      </c>
      <c r="S125" s="183">
        <v>0</v>
      </c>
      <c r="T125" s="184">
        <f t="shared" si="2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236</v>
      </c>
      <c r="AT125" s="185" t="s">
        <v>139</v>
      </c>
      <c r="AU125" s="185" t="s">
        <v>80</v>
      </c>
      <c r="AY125" s="18" t="s">
        <v>136</v>
      </c>
      <c r="BE125" s="186">
        <f t="shared" si="24"/>
        <v>0</v>
      </c>
      <c r="BF125" s="186">
        <f t="shared" si="25"/>
        <v>0</v>
      </c>
      <c r="BG125" s="186">
        <f t="shared" si="26"/>
        <v>0</v>
      </c>
      <c r="BH125" s="186">
        <f t="shared" si="27"/>
        <v>0</v>
      </c>
      <c r="BI125" s="186">
        <f t="shared" si="28"/>
        <v>0</v>
      </c>
      <c r="BJ125" s="18" t="s">
        <v>80</v>
      </c>
      <c r="BK125" s="186">
        <f t="shared" si="29"/>
        <v>0</v>
      </c>
      <c r="BL125" s="18" t="s">
        <v>236</v>
      </c>
      <c r="BM125" s="185" t="s">
        <v>1012</v>
      </c>
    </row>
    <row r="126" spans="1:65" s="2" customFormat="1" ht="22.2" customHeight="1">
      <c r="A126" s="35"/>
      <c r="B126" s="36"/>
      <c r="C126" s="174" t="s">
        <v>331</v>
      </c>
      <c r="D126" s="174" t="s">
        <v>139</v>
      </c>
      <c r="E126" s="175" t="s">
        <v>1013</v>
      </c>
      <c r="F126" s="176" t="s">
        <v>1014</v>
      </c>
      <c r="G126" s="177" t="s">
        <v>642</v>
      </c>
      <c r="H126" s="178">
        <v>1</v>
      </c>
      <c r="I126" s="179"/>
      <c r="J126" s="180">
        <f t="shared" si="20"/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 t="shared" si="21"/>
        <v>0</v>
      </c>
      <c r="Q126" s="183">
        <v>0</v>
      </c>
      <c r="R126" s="183">
        <f t="shared" si="22"/>
        <v>0</v>
      </c>
      <c r="S126" s="183">
        <v>0</v>
      </c>
      <c r="T126" s="184">
        <f t="shared" si="2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236</v>
      </c>
      <c r="AT126" s="185" t="s">
        <v>139</v>
      </c>
      <c r="AU126" s="185" t="s">
        <v>80</v>
      </c>
      <c r="AY126" s="18" t="s">
        <v>136</v>
      </c>
      <c r="BE126" s="186">
        <f t="shared" si="24"/>
        <v>0</v>
      </c>
      <c r="BF126" s="186">
        <f t="shared" si="25"/>
        <v>0</v>
      </c>
      <c r="BG126" s="186">
        <f t="shared" si="26"/>
        <v>0</v>
      </c>
      <c r="BH126" s="186">
        <f t="shared" si="27"/>
        <v>0</v>
      </c>
      <c r="BI126" s="186">
        <f t="shared" si="28"/>
        <v>0</v>
      </c>
      <c r="BJ126" s="18" t="s">
        <v>80</v>
      </c>
      <c r="BK126" s="186">
        <f t="shared" si="29"/>
        <v>0</v>
      </c>
      <c r="BL126" s="18" t="s">
        <v>236</v>
      </c>
      <c r="BM126" s="185" t="s">
        <v>1015</v>
      </c>
    </row>
    <row r="127" spans="1:65" s="2" customFormat="1" ht="14.4" customHeight="1">
      <c r="A127" s="35"/>
      <c r="B127" s="36"/>
      <c r="C127" s="174" t="s">
        <v>340</v>
      </c>
      <c r="D127" s="174" t="s">
        <v>139</v>
      </c>
      <c r="E127" s="175" t="s">
        <v>1016</v>
      </c>
      <c r="F127" s="176" t="s">
        <v>1017</v>
      </c>
      <c r="G127" s="177" t="s">
        <v>642</v>
      </c>
      <c r="H127" s="178">
        <v>1</v>
      </c>
      <c r="I127" s="179"/>
      <c r="J127" s="180">
        <f t="shared" si="20"/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 t="shared" si="21"/>
        <v>0</v>
      </c>
      <c r="Q127" s="183">
        <v>0</v>
      </c>
      <c r="R127" s="183">
        <f t="shared" si="22"/>
        <v>0</v>
      </c>
      <c r="S127" s="183">
        <v>0</v>
      </c>
      <c r="T127" s="184">
        <f t="shared" si="2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236</v>
      </c>
      <c r="AT127" s="185" t="s">
        <v>139</v>
      </c>
      <c r="AU127" s="185" t="s">
        <v>80</v>
      </c>
      <c r="AY127" s="18" t="s">
        <v>136</v>
      </c>
      <c r="BE127" s="186">
        <f t="shared" si="24"/>
        <v>0</v>
      </c>
      <c r="BF127" s="186">
        <f t="shared" si="25"/>
        <v>0</v>
      </c>
      <c r="BG127" s="186">
        <f t="shared" si="26"/>
        <v>0</v>
      </c>
      <c r="BH127" s="186">
        <f t="shared" si="27"/>
        <v>0</v>
      </c>
      <c r="BI127" s="186">
        <f t="shared" si="28"/>
        <v>0</v>
      </c>
      <c r="BJ127" s="18" t="s">
        <v>80</v>
      </c>
      <c r="BK127" s="186">
        <f t="shared" si="29"/>
        <v>0</v>
      </c>
      <c r="BL127" s="18" t="s">
        <v>236</v>
      </c>
      <c r="BM127" s="185" t="s">
        <v>1018</v>
      </c>
    </row>
    <row r="128" spans="1:65" s="2" customFormat="1" ht="14.4" customHeight="1">
      <c r="A128" s="35"/>
      <c r="B128" s="36"/>
      <c r="C128" s="174" t="s">
        <v>346</v>
      </c>
      <c r="D128" s="174" t="s">
        <v>139</v>
      </c>
      <c r="E128" s="175" t="s">
        <v>1019</v>
      </c>
      <c r="F128" s="176" t="s">
        <v>1020</v>
      </c>
      <c r="G128" s="177" t="s">
        <v>642</v>
      </c>
      <c r="H128" s="178">
        <v>40</v>
      </c>
      <c r="I128" s="179"/>
      <c r="J128" s="180">
        <f t="shared" si="20"/>
        <v>0</v>
      </c>
      <c r="K128" s="176" t="s">
        <v>19</v>
      </c>
      <c r="L128" s="40"/>
      <c r="M128" s="181" t="s">
        <v>19</v>
      </c>
      <c r="N128" s="182" t="s">
        <v>43</v>
      </c>
      <c r="O128" s="65"/>
      <c r="P128" s="183">
        <f t="shared" si="21"/>
        <v>0</v>
      </c>
      <c r="Q128" s="183">
        <v>0</v>
      </c>
      <c r="R128" s="183">
        <f t="shared" si="22"/>
        <v>0</v>
      </c>
      <c r="S128" s="183">
        <v>0</v>
      </c>
      <c r="T128" s="184">
        <f t="shared" si="2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236</v>
      </c>
      <c r="AT128" s="185" t="s">
        <v>139</v>
      </c>
      <c r="AU128" s="185" t="s">
        <v>80</v>
      </c>
      <c r="AY128" s="18" t="s">
        <v>136</v>
      </c>
      <c r="BE128" s="186">
        <f t="shared" si="24"/>
        <v>0</v>
      </c>
      <c r="BF128" s="186">
        <f t="shared" si="25"/>
        <v>0</v>
      </c>
      <c r="BG128" s="186">
        <f t="shared" si="26"/>
        <v>0</v>
      </c>
      <c r="BH128" s="186">
        <f t="shared" si="27"/>
        <v>0</v>
      </c>
      <c r="BI128" s="186">
        <f t="shared" si="28"/>
        <v>0</v>
      </c>
      <c r="BJ128" s="18" t="s">
        <v>80</v>
      </c>
      <c r="BK128" s="186">
        <f t="shared" si="29"/>
        <v>0</v>
      </c>
      <c r="BL128" s="18" t="s">
        <v>236</v>
      </c>
      <c r="BM128" s="185" t="s">
        <v>1021</v>
      </c>
    </row>
    <row r="129" spans="1:65" s="2" customFormat="1" ht="14.4" customHeight="1">
      <c r="A129" s="35"/>
      <c r="B129" s="36"/>
      <c r="C129" s="174" t="s">
        <v>354</v>
      </c>
      <c r="D129" s="174" t="s">
        <v>139</v>
      </c>
      <c r="E129" s="175" t="s">
        <v>1022</v>
      </c>
      <c r="F129" s="176" t="s">
        <v>1023</v>
      </c>
      <c r="G129" s="177" t="s">
        <v>642</v>
      </c>
      <c r="H129" s="178">
        <v>10</v>
      </c>
      <c r="I129" s="179"/>
      <c r="J129" s="180">
        <f t="shared" si="20"/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 t="shared" si="21"/>
        <v>0</v>
      </c>
      <c r="Q129" s="183">
        <v>0</v>
      </c>
      <c r="R129" s="183">
        <f t="shared" si="22"/>
        <v>0</v>
      </c>
      <c r="S129" s="183">
        <v>0</v>
      </c>
      <c r="T129" s="184">
        <f t="shared" si="2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236</v>
      </c>
      <c r="AT129" s="185" t="s">
        <v>139</v>
      </c>
      <c r="AU129" s="185" t="s">
        <v>80</v>
      </c>
      <c r="AY129" s="18" t="s">
        <v>136</v>
      </c>
      <c r="BE129" s="186">
        <f t="shared" si="24"/>
        <v>0</v>
      </c>
      <c r="BF129" s="186">
        <f t="shared" si="25"/>
        <v>0</v>
      </c>
      <c r="BG129" s="186">
        <f t="shared" si="26"/>
        <v>0</v>
      </c>
      <c r="BH129" s="186">
        <f t="shared" si="27"/>
        <v>0</v>
      </c>
      <c r="BI129" s="186">
        <f t="shared" si="28"/>
        <v>0</v>
      </c>
      <c r="BJ129" s="18" t="s">
        <v>80</v>
      </c>
      <c r="BK129" s="186">
        <f t="shared" si="29"/>
        <v>0</v>
      </c>
      <c r="BL129" s="18" t="s">
        <v>236</v>
      </c>
      <c r="BM129" s="185" t="s">
        <v>1024</v>
      </c>
    </row>
    <row r="130" spans="1:65" s="2" customFormat="1" ht="14.4" customHeight="1">
      <c r="A130" s="35"/>
      <c r="B130" s="36"/>
      <c r="C130" s="174" t="s">
        <v>358</v>
      </c>
      <c r="D130" s="174" t="s">
        <v>139</v>
      </c>
      <c r="E130" s="175" t="s">
        <v>1025</v>
      </c>
      <c r="F130" s="176" t="s">
        <v>1026</v>
      </c>
      <c r="G130" s="177" t="s">
        <v>642</v>
      </c>
      <c r="H130" s="178">
        <v>6</v>
      </c>
      <c r="I130" s="179"/>
      <c r="J130" s="180">
        <f t="shared" si="20"/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 t="shared" si="21"/>
        <v>0</v>
      </c>
      <c r="Q130" s="183">
        <v>0</v>
      </c>
      <c r="R130" s="183">
        <f t="shared" si="22"/>
        <v>0</v>
      </c>
      <c r="S130" s="183">
        <v>0</v>
      </c>
      <c r="T130" s="184">
        <f t="shared" si="2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236</v>
      </c>
      <c r="AT130" s="185" t="s">
        <v>139</v>
      </c>
      <c r="AU130" s="185" t="s">
        <v>80</v>
      </c>
      <c r="AY130" s="18" t="s">
        <v>136</v>
      </c>
      <c r="BE130" s="186">
        <f t="shared" si="24"/>
        <v>0</v>
      </c>
      <c r="BF130" s="186">
        <f t="shared" si="25"/>
        <v>0</v>
      </c>
      <c r="BG130" s="186">
        <f t="shared" si="26"/>
        <v>0</v>
      </c>
      <c r="BH130" s="186">
        <f t="shared" si="27"/>
        <v>0</v>
      </c>
      <c r="BI130" s="186">
        <f t="shared" si="28"/>
        <v>0</v>
      </c>
      <c r="BJ130" s="18" t="s">
        <v>80</v>
      </c>
      <c r="BK130" s="186">
        <f t="shared" si="29"/>
        <v>0</v>
      </c>
      <c r="BL130" s="18" t="s">
        <v>236</v>
      </c>
      <c r="BM130" s="185" t="s">
        <v>1027</v>
      </c>
    </row>
    <row r="131" spans="1:65" s="2" customFormat="1" ht="14.4" customHeight="1">
      <c r="A131" s="35"/>
      <c r="B131" s="36"/>
      <c r="C131" s="174" t="s">
        <v>361</v>
      </c>
      <c r="D131" s="174" t="s">
        <v>139</v>
      </c>
      <c r="E131" s="175" t="s">
        <v>1028</v>
      </c>
      <c r="F131" s="176" t="s">
        <v>1029</v>
      </c>
      <c r="G131" s="177" t="s">
        <v>642</v>
      </c>
      <c r="H131" s="178">
        <v>41</v>
      </c>
      <c r="I131" s="179"/>
      <c r="J131" s="180">
        <f t="shared" si="20"/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236</v>
      </c>
      <c r="AT131" s="185" t="s">
        <v>139</v>
      </c>
      <c r="AU131" s="185" t="s">
        <v>80</v>
      </c>
      <c r="AY131" s="18" t="s">
        <v>136</v>
      </c>
      <c r="BE131" s="186">
        <f t="shared" si="24"/>
        <v>0</v>
      </c>
      <c r="BF131" s="186">
        <f t="shared" si="25"/>
        <v>0</v>
      </c>
      <c r="BG131" s="186">
        <f t="shared" si="26"/>
        <v>0</v>
      </c>
      <c r="BH131" s="186">
        <f t="shared" si="27"/>
        <v>0</v>
      </c>
      <c r="BI131" s="186">
        <f t="shared" si="28"/>
        <v>0</v>
      </c>
      <c r="BJ131" s="18" t="s">
        <v>80</v>
      </c>
      <c r="BK131" s="186">
        <f t="shared" si="29"/>
        <v>0</v>
      </c>
      <c r="BL131" s="18" t="s">
        <v>236</v>
      </c>
      <c r="BM131" s="185" t="s">
        <v>1030</v>
      </c>
    </row>
    <row r="132" spans="1:65" s="2" customFormat="1" ht="14.4" customHeight="1">
      <c r="A132" s="35"/>
      <c r="B132" s="36"/>
      <c r="C132" s="174" t="s">
        <v>365</v>
      </c>
      <c r="D132" s="174" t="s">
        <v>139</v>
      </c>
      <c r="E132" s="175" t="s">
        <v>1031</v>
      </c>
      <c r="F132" s="176" t="s">
        <v>1032</v>
      </c>
      <c r="G132" s="177" t="s">
        <v>642</v>
      </c>
      <c r="H132" s="178">
        <v>4</v>
      </c>
      <c r="I132" s="179"/>
      <c r="J132" s="180">
        <f t="shared" si="20"/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236</v>
      </c>
      <c r="AT132" s="185" t="s">
        <v>139</v>
      </c>
      <c r="AU132" s="185" t="s">
        <v>80</v>
      </c>
      <c r="AY132" s="18" t="s">
        <v>136</v>
      </c>
      <c r="BE132" s="186">
        <f t="shared" si="24"/>
        <v>0</v>
      </c>
      <c r="BF132" s="186">
        <f t="shared" si="25"/>
        <v>0</v>
      </c>
      <c r="BG132" s="186">
        <f t="shared" si="26"/>
        <v>0</v>
      </c>
      <c r="BH132" s="186">
        <f t="shared" si="27"/>
        <v>0</v>
      </c>
      <c r="BI132" s="186">
        <f t="shared" si="28"/>
        <v>0</v>
      </c>
      <c r="BJ132" s="18" t="s">
        <v>80</v>
      </c>
      <c r="BK132" s="186">
        <f t="shared" si="29"/>
        <v>0</v>
      </c>
      <c r="BL132" s="18" t="s">
        <v>236</v>
      </c>
      <c r="BM132" s="185" t="s">
        <v>1033</v>
      </c>
    </row>
    <row r="133" spans="1:65" s="2" customFormat="1" ht="19.8" customHeight="1">
      <c r="A133" s="35"/>
      <c r="B133" s="36"/>
      <c r="C133" s="174" t="s">
        <v>369</v>
      </c>
      <c r="D133" s="174" t="s">
        <v>139</v>
      </c>
      <c r="E133" s="175" t="s">
        <v>1034</v>
      </c>
      <c r="F133" s="176" t="s">
        <v>1035</v>
      </c>
      <c r="G133" s="177" t="s">
        <v>642</v>
      </c>
      <c r="H133" s="178">
        <v>41</v>
      </c>
      <c r="I133" s="179"/>
      <c r="J133" s="180">
        <f t="shared" si="20"/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236</v>
      </c>
      <c r="AT133" s="185" t="s">
        <v>139</v>
      </c>
      <c r="AU133" s="185" t="s">
        <v>80</v>
      </c>
      <c r="AY133" s="18" t="s">
        <v>136</v>
      </c>
      <c r="BE133" s="186">
        <f t="shared" si="24"/>
        <v>0</v>
      </c>
      <c r="BF133" s="186">
        <f t="shared" si="25"/>
        <v>0</v>
      </c>
      <c r="BG133" s="186">
        <f t="shared" si="26"/>
        <v>0</v>
      </c>
      <c r="BH133" s="186">
        <f t="shared" si="27"/>
        <v>0</v>
      </c>
      <c r="BI133" s="186">
        <f t="shared" si="28"/>
        <v>0</v>
      </c>
      <c r="BJ133" s="18" t="s">
        <v>80</v>
      </c>
      <c r="BK133" s="186">
        <f t="shared" si="29"/>
        <v>0</v>
      </c>
      <c r="BL133" s="18" t="s">
        <v>236</v>
      </c>
      <c r="BM133" s="185" t="s">
        <v>1036</v>
      </c>
    </row>
    <row r="134" spans="1:65" s="12" customFormat="1" ht="25.95" customHeight="1">
      <c r="B134" s="158"/>
      <c r="C134" s="159"/>
      <c r="D134" s="160" t="s">
        <v>71</v>
      </c>
      <c r="E134" s="161" t="s">
        <v>1037</v>
      </c>
      <c r="F134" s="161" t="s">
        <v>1038</v>
      </c>
      <c r="G134" s="159"/>
      <c r="H134" s="159"/>
      <c r="I134" s="162"/>
      <c r="J134" s="163">
        <f>BK134</f>
        <v>0</v>
      </c>
      <c r="K134" s="159"/>
      <c r="L134" s="164"/>
      <c r="M134" s="165"/>
      <c r="N134" s="166"/>
      <c r="O134" s="166"/>
      <c r="P134" s="167">
        <f>SUM(P135:P143)</f>
        <v>0</v>
      </c>
      <c r="Q134" s="166"/>
      <c r="R134" s="167">
        <f>SUM(R135:R143)</f>
        <v>0</v>
      </c>
      <c r="S134" s="166"/>
      <c r="T134" s="168">
        <f>SUM(T135:T143)</f>
        <v>0</v>
      </c>
      <c r="AR134" s="169" t="s">
        <v>80</v>
      </c>
      <c r="AT134" s="170" t="s">
        <v>71</v>
      </c>
      <c r="AU134" s="170" t="s">
        <v>72</v>
      </c>
      <c r="AY134" s="169" t="s">
        <v>136</v>
      </c>
      <c r="BK134" s="171">
        <f>SUM(BK135:BK143)</f>
        <v>0</v>
      </c>
    </row>
    <row r="135" spans="1:65" s="2" customFormat="1" ht="14.4" customHeight="1">
      <c r="A135" s="35"/>
      <c r="B135" s="36"/>
      <c r="C135" s="226" t="s">
        <v>372</v>
      </c>
      <c r="D135" s="226" t="s">
        <v>473</v>
      </c>
      <c r="E135" s="227" t="s">
        <v>1039</v>
      </c>
      <c r="F135" s="228" t="s">
        <v>1040</v>
      </c>
      <c r="G135" s="229" t="s">
        <v>163</v>
      </c>
      <c r="H135" s="230">
        <v>14</v>
      </c>
      <c r="I135" s="231"/>
      <c r="J135" s="232">
        <f t="shared" ref="J135:J143" si="30">ROUND(I135*H135,2)</f>
        <v>0</v>
      </c>
      <c r="K135" s="228" t="s">
        <v>19</v>
      </c>
      <c r="L135" s="233"/>
      <c r="M135" s="234" t="s">
        <v>19</v>
      </c>
      <c r="N135" s="235" t="s">
        <v>43</v>
      </c>
      <c r="O135" s="65"/>
      <c r="P135" s="183">
        <f t="shared" ref="P135:P143" si="31">O135*H135</f>
        <v>0</v>
      </c>
      <c r="Q135" s="183">
        <v>0</v>
      </c>
      <c r="R135" s="183">
        <f t="shared" ref="R135:R143" si="32">Q135*H135</f>
        <v>0</v>
      </c>
      <c r="S135" s="183">
        <v>0</v>
      </c>
      <c r="T135" s="184">
        <f t="shared" ref="T135:T143" si="33"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331</v>
      </c>
      <c r="AT135" s="185" t="s">
        <v>473</v>
      </c>
      <c r="AU135" s="185" t="s">
        <v>80</v>
      </c>
      <c r="AY135" s="18" t="s">
        <v>136</v>
      </c>
      <c r="BE135" s="186">
        <f t="shared" ref="BE135:BE143" si="34">IF(N135="základní",J135,0)</f>
        <v>0</v>
      </c>
      <c r="BF135" s="186">
        <f t="shared" ref="BF135:BF143" si="35">IF(N135="snížená",J135,0)</f>
        <v>0</v>
      </c>
      <c r="BG135" s="186">
        <f t="shared" ref="BG135:BG143" si="36">IF(N135="zákl. přenesená",J135,0)</f>
        <v>0</v>
      </c>
      <c r="BH135" s="186">
        <f t="shared" ref="BH135:BH143" si="37">IF(N135="sníž. přenesená",J135,0)</f>
        <v>0</v>
      </c>
      <c r="BI135" s="186">
        <f t="shared" ref="BI135:BI143" si="38">IF(N135="nulová",J135,0)</f>
        <v>0</v>
      </c>
      <c r="BJ135" s="18" t="s">
        <v>80</v>
      </c>
      <c r="BK135" s="186">
        <f t="shared" ref="BK135:BK143" si="39">ROUND(I135*H135,2)</f>
        <v>0</v>
      </c>
      <c r="BL135" s="18" t="s">
        <v>236</v>
      </c>
      <c r="BM135" s="185" t="s">
        <v>1041</v>
      </c>
    </row>
    <row r="136" spans="1:65" s="2" customFormat="1" ht="14.4" customHeight="1">
      <c r="A136" s="35"/>
      <c r="B136" s="36"/>
      <c r="C136" s="226" t="s">
        <v>376</v>
      </c>
      <c r="D136" s="226" t="s">
        <v>473</v>
      </c>
      <c r="E136" s="227" t="s">
        <v>1042</v>
      </c>
      <c r="F136" s="228" t="s">
        <v>1043</v>
      </c>
      <c r="G136" s="229" t="s">
        <v>163</v>
      </c>
      <c r="H136" s="230">
        <v>40</v>
      </c>
      <c r="I136" s="231"/>
      <c r="J136" s="232">
        <f t="shared" si="30"/>
        <v>0</v>
      </c>
      <c r="K136" s="228" t="s">
        <v>19</v>
      </c>
      <c r="L136" s="233"/>
      <c r="M136" s="234" t="s">
        <v>19</v>
      </c>
      <c r="N136" s="235" t="s">
        <v>43</v>
      </c>
      <c r="O136" s="65"/>
      <c r="P136" s="183">
        <f t="shared" si="31"/>
        <v>0</v>
      </c>
      <c r="Q136" s="183">
        <v>0</v>
      </c>
      <c r="R136" s="183">
        <f t="shared" si="32"/>
        <v>0</v>
      </c>
      <c r="S136" s="183">
        <v>0</v>
      </c>
      <c r="T136" s="184">
        <f t="shared" si="3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331</v>
      </c>
      <c r="AT136" s="185" t="s">
        <v>473</v>
      </c>
      <c r="AU136" s="185" t="s">
        <v>80</v>
      </c>
      <c r="AY136" s="18" t="s">
        <v>136</v>
      </c>
      <c r="BE136" s="186">
        <f t="shared" si="34"/>
        <v>0</v>
      </c>
      <c r="BF136" s="186">
        <f t="shared" si="35"/>
        <v>0</v>
      </c>
      <c r="BG136" s="186">
        <f t="shared" si="36"/>
        <v>0</v>
      </c>
      <c r="BH136" s="186">
        <f t="shared" si="37"/>
        <v>0</v>
      </c>
      <c r="BI136" s="186">
        <f t="shared" si="38"/>
        <v>0</v>
      </c>
      <c r="BJ136" s="18" t="s">
        <v>80</v>
      </c>
      <c r="BK136" s="186">
        <f t="shared" si="39"/>
        <v>0</v>
      </c>
      <c r="BL136" s="18" t="s">
        <v>236</v>
      </c>
      <c r="BM136" s="185" t="s">
        <v>1044</v>
      </c>
    </row>
    <row r="137" spans="1:65" s="2" customFormat="1" ht="14.4" customHeight="1">
      <c r="A137" s="35"/>
      <c r="B137" s="36"/>
      <c r="C137" s="226" t="s">
        <v>381</v>
      </c>
      <c r="D137" s="226" t="s">
        <v>473</v>
      </c>
      <c r="E137" s="227" t="s">
        <v>1045</v>
      </c>
      <c r="F137" s="228" t="s">
        <v>1046</v>
      </c>
      <c r="G137" s="229" t="s">
        <v>163</v>
      </c>
      <c r="H137" s="230">
        <v>16</v>
      </c>
      <c r="I137" s="231"/>
      <c r="J137" s="232">
        <f t="shared" si="30"/>
        <v>0</v>
      </c>
      <c r="K137" s="228" t="s">
        <v>19</v>
      </c>
      <c r="L137" s="233"/>
      <c r="M137" s="234" t="s">
        <v>19</v>
      </c>
      <c r="N137" s="235" t="s">
        <v>43</v>
      </c>
      <c r="O137" s="65"/>
      <c r="P137" s="183">
        <f t="shared" si="31"/>
        <v>0</v>
      </c>
      <c r="Q137" s="183">
        <v>0</v>
      </c>
      <c r="R137" s="183">
        <f t="shared" si="32"/>
        <v>0</v>
      </c>
      <c r="S137" s="183">
        <v>0</v>
      </c>
      <c r="T137" s="184">
        <f t="shared" si="3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331</v>
      </c>
      <c r="AT137" s="185" t="s">
        <v>473</v>
      </c>
      <c r="AU137" s="185" t="s">
        <v>80</v>
      </c>
      <c r="AY137" s="18" t="s">
        <v>136</v>
      </c>
      <c r="BE137" s="186">
        <f t="shared" si="34"/>
        <v>0</v>
      </c>
      <c r="BF137" s="186">
        <f t="shared" si="35"/>
        <v>0</v>
      </c>
      <c r="BG137" s="186">
        <f t="shared" si="36"/>
        <v>0</v>
      </c>
      <c r="BH137" s="186">
        <f t="shared" si="37"/>
        <v>0</v>
      </c>
      <c r="BI137" s="186">
        <f t="shared" si="38"/>
        <v>0</v>
      </c>
      <c r="BJ137" s="18" t="s">
        <v>80</v>
      </c>
      <c r="BK137" s="186">
        <f t="shared" si="39"/>
        <v>0</v>
      </c>
      <c r="BL137" s="18" t="s">
        <v>236</v>
      </c>
      <c r="BM137" s="185" t="s">
        <v>1047</v>
      </c>
    </row>
    <row r="138" spans="1:65" s="2" customFormat="1" ht="34.799999999999997" customHeight="1">
      <c r="A138" s="35"/>
      <c r="B138" s="36"/>
      <c r="C138" s="226" t="s">
        <v>386</v>
      </c>
      <c r="D138" s="226" t="s">
        <v>473</v>
      </c>
      <c r="E138" s="227" t="s">
        <v>1048</v>
      </c>
      <c r="F138" s="228" t="s">
        <v>1049</v>
      </c>
      <c r="G138" s="229" t="s">
        <v>163</v>
      </c>
      <c r="H138" s="230">
        <v>8</v>
      </c>
      <c r="I138" s="231"/>
      <c r="J138" s="232">
        <f t="shared" si="30"/>
        <v>0</v>
      </c>
      <c r="K138" s="228" t="s">
        <v>19</v>
      </c>
      <c r="L138" s="233"/>
      <c r="M138" s="234" t="s">
        <v>19</v>
      </c>
      <c r="N138" s="235" t="s">
        <v>43</v>
      </c>
      <c r="O138" s="65"/>
      <c r="P138" s="183">
        <f t="shared" si="31"/>
        <v>0</v>
      </c>
      <c r="Q138" s="183">
        <v>0</v>
      </c>
      <c r="R138" s="183">
        <f t="shared" si="32"/>
        <v>0</v>
      </c>
      <c r="S138" s="183">
        <v>0</v>
      </c>
      <c r="T138" s="184">
        <f t="shared" si="3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331</v>
      </c>
      <c r="AT138" s="185" t="s">
        <v>473</v>
      </c>
      <c r="AU138" s="185" t="s">
        <v>80</v>
      </c>
      <c r="AY138" s="18" t="s">
        <v>136</v>
      </c>
      <c r="BE138" s="186">
        <f t="shared" si="34"/>
        <v>0</v>
      </c>
      <c r="BF138" s="186">
        <f t="shared" si="35"/>
        <v>0</v>
      </c>
      <c r="BG138" s="186">
        <f t="shared" si="36"/>
        <v>0</v>
      </c>
      <c r="BH138" s="186">
        <f t="shared" si="37"/>
        <v>0</v>
      </c>
      <c r="BI138" s="186">
        <f t="shared" si="38"/>
        <v>0</v>
      </c>
      <c r="BJ138" s="18" t="s">
        <v>80</v>
      </c>
      <c r="BK138" s="186">
        <f t="shared" si="39"/>
        <v>0</v>
      </c>
      <c r="BL138" s="18" t="s">
        <v>236</v>
      </c>
      <c r="BM138" s="185" t="s">
        <v>1050</v>
      </c>
    </row>
    <row r="139" spans="1:65" s="2" customFormat="1" ht="14.4" customHeight="1">
      <c r="A139" s="35"/>
      <c r="B139" s="36"/>
      <c r="C139" s="226" t="s">
        <v>390</v>
      </c>
      <c r="D139" s="226" t="s">
        <v>473</v>
      </c>
      <c r="E139" s="227" t="s">
        <v>1051</v>
      </c>
      <c r="F139" s="228" t="s">
        <v>1052</v>
      </c>
      <c r="G139" s="229" t="s">
        <v>642</v>
      </c>
      <c r="H139" s="230">
        <v>4</v>
      </c>
      <c r="I139" s="231"/>
      <c r="J139" s="232">
        <f t="shared" si="30"/>
        <v>0</v>
      </c>
      <c r="K139" s="228" t="s">
        <v>19</v>
      </c>
      <c r="L139" s="233"/>
      <c r="M139" s="234" t="s">
        <v>19</v>
      </c>
      <c r="N139" s="235" t="s">
        <v>43</v>
      </c>
      <c r="O139" s="65"/>
      <c r="P139" s="183">
        <f t="shared" si="31"/>
        <v>0</v>
      </c>
      <c r="Q139" s="183">
        <v>0</v>
      </c>
      <c r="R139" s="183">
        <f t="shared" si="32"/>
        <v>0</v>
      </c>
      <c r="S139" s="183">
        <v>0</v>
      </c>
      <c r="T139" s="184">
        <f t="shared" si="3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331</v>
      </c>
      <c r="AT139" s="185" t="s">
        <v>473</v>
      </c>
      <c r="AU139" s="185" t="s">
        <v>80</v>
      </c>
      <c r="AY139" s="18" t="s">
        <v>136</v>
      </c>
      <c r="BE139" s="186">
        <f t="shared" si="34"/>
        <v>0</v>
      </c>
      <c r="BF139" s="186">
        <f t="shared" si="35"/>
        <v>0</v>
      </c>
      <c r="BG139" s="186">
        <f t="shared" si="36"/>
        <v>0</v>
      </c>
      <c r="BH139" s="186">
        <f t="shared" si="37"/>
        <v>0</v>
      </c>
      <c r="BI139" s="186">
        <f t="shared" si="38"/>
        <v>0</v>
      </c>
      <c r="BJ139" s="18" t="s">
        <v>80</v>
      </c>
      <c r="BK139" s="186">
        <f t="shared" si="39"/>
        <v>0</v>
      </c>
      <c r="BL139" s="18" t="s">
        <v>236</v>
      </c>
      <c r="BM139" s="185" t="s">
        <v>1053</v>
      </c>
    </row>
    <row r="140" spans="1:65" s="2" customFormat="1" ht="14.4" customHeight="1">
      <c r="A140" s="35"/>
      <c r="B140" s="36"/>
      <c r="C140" s="226" t="s">
        <v>394</v>
      </c>
      <c r="D140" s="226" t="s">
        <v>473</v>
      </c>
      <c r="E140" s="227" t="s">
        <v>1054</v>
      </c>
      <c r="F140" s="228" t="s">
        <v>1055</v>
      </c>
      <c r="G140" s="229" t="s">
        <v>642</v>
      </c>
      <c r="H140" s="230">
        <v>10</v>
      </c>
      <c r="I140" s="231"/>
      <c r="J140" s="232">
        <f t="shared" si="30"/>
        <v>0</v>
      </c>
      <c r="K140" s="228" t="s">
        <v>19</v>
      </c>
      <c r="L140" s="233"/>
      <c r="M140" s="234" t="s">
        <v>19</v>
      </c>
      <c r="N140" s="235" t="s">
        <v>43</v>
      </c>
      <c r="O140" s="65"/>
      <c r="P140" s="183">
        <f t="shared" si="31"/>
        <v>0</v>
      </c>
      <c r="Q140" s="183">
        <v>0</v>
      </c>
      <c r="R140" s="183">
        <f t="shared" si="32"/>
        <v>0</v>
      </c>
      <c r="S140" s="183">
        <v>0</v>
      </c>
      <c r="T140" s="184">
        <f t="shared" si="3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331</v>
      </c>
      <c r="AT140" s="185" t="s">
        <v>473</v>
      </c>
      <c r="AU140" s="185" t="s">
        <v>80</v>
      </c>
      <c r="AY140" s="18" t="s">
        <v>136</v>
      </c>
      <c r="BE140" s="186">
        <f t="shared" si="34"/>
        <v>0</v>
      </c>
      <c r="BF140" s="186">
        <f t="shared" si="35"/>
        <v>0</v>
      </c>
      <c r="BG140" s="186">
        <f t="shared" si="36"/>
        <v>0</v>
      </c>
      <c r="BH140" s="186">
        <f t="shared" si="37"/>
        <v>0</v>
      </c>
      <c r="BI140" s="186">
        <f t="shared" si="38"/>
        <v>0</v>
      </c>
      <c r="BJ140" s="18" t="s">
        <v>80</v>
      </c>
      <c r="BK140" s="186">
        <f t="shared" si="39"/>
        <v>0</v>
      </c>
      <c r="BL140" s="18" t="s">
        <v>236</v>
      </c>
      <c r="BM140" s="185" t="s">
        <v>1056</v>
      </c>
    </row>
    <row r="141" spans="1:65" s="2" customFormat="1" ht="14.4" customHeight="1">
      <c r="A141" s="35"/>
      <c r="B141" s="36"/>
      <c r="C141" s="226" t="s">
        <v>401</v>
      </c>
      <c r="D141" s="226" t="s">
        <v>473</v>
      </c>
      <c r="E141" s="227" t="s">
        <v>1057</v>
      </c>
      <c r="F141" s="228" t="s">
        <v>1058</v>
      </c>
      <c r="G141" s="229" t="s">
        <v>642</v>
      </c>
      <c r="H141" s="230">
        <v>150</v>
      </c>
      <c r="I141" s="231"/>
      <c r="J141" s="232">
        <f t="shared" si="30"/>
        <v>0</v>
      </c>
      <c r="K141" s="228" t="s">
        <v>19</v>
      </c>
      <c r="L141" s="233"/>
      <c r="M141" s="234" t="s">
        <v>19</v>
      </c>
      <c r="N141" s="235" t="s">
        <v>43</v>
      </c>
      <c r="O141" s="65"/>
      <c r="P141" s="183">
        <f t="shared" si="31"/>
        <v>0</v>
      </c>
      <c r="Q141" s="183">
        <v>0</v>
      </c>
      <c r="R141" s="183">
        <f t="shared" si="32"/>
        <v>0</v>
      </c>
      <c r="S141" s="183">
        <v>0</v>
      </c>
      <c r="T141" s="184">
        <f t="shared" si="3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331</v>
      </c>
      <c r="AT141" s="185" t="s">
        <v>473</v>
      </c>
      <c r="AU141" s="185" t="s">
        <v>80</v>
      </c>
      <c r="AY141" s="18" t="s">
        <v>136</v>
      </c>
      <c r="BE141" s="186">
        <f t="shared" si="34"/>
        <v>0</v>
      </c>
      <c r="BF141" s="186">
        <f t="shared" si="35"/>
        <v>0</v>
      </c>
      <c r="BG141" s="186">
        <f t="shared" si="36"/>
        <v>0</v>
      </c>
      <c r="BH141" s="186">
        <f t="shared" si="37"/>
        <v>0</v>
      </c>
      <c r="BI141" s="186">
        <f t="shared" si="38"/>
        <v>0</v>
      </c>
      <c r="BJ141" s="18" t="s">
        <v>80</v>
      </c>
      <c r="BK141" s="186">
        <f t="shared" si="39"/>
        <v>0</v>
      </c>
      <c r="BL141" s="18" t="s">
        <v>236</v>
      </c>
      <c r="BM141" s="185" t="s">
        <v>1059</v>
      </c>
    </row>
    <row r="142" spans="1:65" s="2" customFormat="1" ht="14.4" customHeight="1">
      <c r="A142" s="35"/>
      <c r="B142" s="36"/>
      <c r="C142" s="226" t="s">
        <v>407</v>
      </c>
      <c r="D142" s="226" t="s">
        <v>473</v>
      </c>
      <c r="E142" s="227" t="s">
        <v>1060</v>
      </c>
      <c r="F142" s="228" t="s">
        <v>1061</v>
      </c>
      <c r="G142" s="229" t="s">
        <v>163</v>
      </c>
      <c r="H142" s="230">
        <v>10</v>
      </c>
      <c r="I142" s="231"/>
      <c r="J142" s="232">
        <f t="shared" si="30"/>
        <v>0</v>
      </c>
      <c r="K142" s="228" t="s">
        <v>19</v>
      </c>
      <c r="L142" s="233"/>
      <c r="M142" s="234" t="s">
        <v>19</v>
      </c>
      <c r="N142" s="235" t="s">
        <v>43</v>
      </c>
      <c r="O142" s="65"/>
      <c r="P142" s="183">
        <f t="shared" si="31"/>
        <v>0</v>
      </c>
      <c r="Q142" s="183">
        <v>0</v>
      </c>
      <c r="R142" s="183">
        <f t="shared" si="32"/>
        <v>0</v>
      </c>
      <c r="S142" s="183">
        <v>0</v>
      </c>
      <c r="T142" s="184">
        <f t="shared" si="3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331</v>
      </c>
      <c r="AT142" s="185" t="s">
        <v>473</v>
      </c>
      <c r="AU142" s="185" t="s">
        <v>80</v>
      </c>
      <c r="AY142" s="18" t="s">
        <v>136</v>
      </c>
      <c r="BE142" s="186">
        <f t="shared" si="34"/>
        <v>0</v>
      </c>
      <c r="BF142" s="186">
        <f t="shared" si="35"/>
        <v>0</v>
      </c>
      <c r="BG142" s="186">
        <f t="shared" si="36"/>
        <v>0</v>
      </c>
      <c r="BH142" s="186">
        <f t="shared" si="37"/>
        <v>0</v>
      </c>
      <c r="BI142" s="186">
        <f t="shared" si="38"/>
        <v>0</v>
      </c>
      <c r="BJ142" s="18" t="s">
        <v>80</v>
      </c>
      <c r="BK142" s="186">
        <f t="shared" si="39"/>
        <v>0</v>
      </c>
      <c r="BL142" s="18" t="s">
        <v>236</v>
      </c>
      <c r="BM142" s="185" t="s">
        <v>1062</v>
      </c>
    </row>
    <row r="143" spans="1:65" s="2" customFormat="1" ht="14.4" customHeight="1">
      <c r="A143" s="35"/>
      <c r="B143" s="36"/>
      <c r="C143" s="226" t="s">
        <v>411</v>
      </c>
      <c r="D143" s="226" t="s">
        <v>473</v>
      </c>
      <c r="E143" s="227" t="s">
        <v>1063</v>
      </c>
      <c r="F143" s="228" t="s">
        <v>1064</v>
      </c>
      <c r="G143" s="229" t="s">
        <v>163</v>
      </c>
      <c r="H143" s="230">
        <v>100</v>
      </c>
      <c r="I143" s="231"/>
      <c r="J143" s="232">
        <f t="shared" si="30"/>
        <v>0</v>
      </c>
      <c r="K143" s="228" t="s">
        <v>19</v>
      </c>
      <c r="L143" s="233"/>
      <c r="M143" s="234" t="s">
        <v>19</v>
      </c>
      <c r="N143" s="235" t="s">
        <v>43</v>
      </c>
      <c r="O143" s="65"/>
      <c r="P143" s="183">
        <f t="shared" si="31"/>
        <v>0</v>
      </c>
      <c r="Q143" s="183">
        <v>0</v>
      </c>
      <c r="R143" s="183">
        <f t="shared" si="32"/>
        <v>0</v>
      </c>
      <c r="S143" s="183">
        <v>0</v>
      </c>
      <c r="T143" s="184">
        <f t="shared" si="3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331</v>
      </c>
      <c r="AT143" s="185" t="s">
        <v>473</v>
      </c>
      <c r="AU143" s="185" t="s">
        <v>80</v>
      </c>
      <c r="AY143" s="18" t="s">
        <v>136</v>
      </c>
      <c r="BE143" s="186">
        <f t="shared" si="34"/>
        <v>0</v>
      </c>
      <c r="BF143" s="186">
        <f t="shared" si="35"/>
        <v>0</v>
      </c>
      <c r="BG143" s="186">
        <f t="shared" si="36"/>
        <v>0</v>
      </c>
      <c r="BH143" s="186">
        <f t="shared" si="37"/>
        <v>0</v>
      </c>
      <c r="BI143" s="186">
        <f t="shared" si="38"/>
        <v>0</v>
      </c>
      <c r="BJ143" s="18" t="s">
        <v>80</v>
      </c>
      <c r="BK143" s="186">
        <f t="shared" si="39"/>
        <v>0</v>
      </c>
      <c r="BL143" s="18" t="s">
        <v>236</v>
      </c>
      <c r="BM143" s="185" t="s">
        <v>1065</v>
      </c>
    </row>
    <row r="144" spans="1:65" s="12" customFormat="1" ht="25.95" customHeight="1">
      <c r="B144" s="158"/>
      <c r="C144" s="159"/>
      <c r="D144" s="160" t="s">
        <v>71</v>
      </c>
      <c r="E144" s="161" t="s">
        <v>1066</v>
      </c>
      <c r="F144" s="161" t="s">
        <v>1067</v>
      </c>
      <c r="G144" s="159"/>
      <c r="H144" s="159"/>
      <c r="I144" s="162"/>
      <c r="J144" s="163">
        <f>BK144</f>
        <v>0</v>
      </c>
      <c r="K144" s="159"/>
      <c r="L144" s="164"/>
      <c r="M144" s="165"/>
      <c r="N144" s="166"/>
      <c r="O144" s="166"/>
      <c r="P144" s="167">
        <f>SUM(P145:P150)</f>
        <v>0</v>
      </c>
      <c r="Q144" s="166"/>
      <c r="R144" s="167">
        <f>SUM(R145:R150)</f>
        <v>0</v>
      </c>
      <c r="S144" s="166"/>
      <c r="T144" s="168">
        <f>SUM(T145:T150)</f>
        <v>0</v>
      </c>
      <c r="AR144" s="169" t="s">
        <v>80</v>
      </c>
      <c r="AT144" s="170" t="s">
        <v>71</v>
      </c>
      <c r="AU144" s="170" t="s">
        <v>72</v>
      </c>
      <c r="AY144" s="169" t="s">
        <v>136</v>
      </c>
      <c r="BK144" s="171">
        <f>SUM(BK145:BK150)</f>
        <v>0</v>
      </c>
    </row>
    <row r="145" spans="1:65" s="2" customFormat="1" ht="14.4" customHeight="1">
      <c r="A145" s="35"/>
      <c r="B145" s="36"/>
      <c r="C145" s="174" t="s">
        <v>418</v>
      </c>
      <c r="D145" s="174" t="s">
        <v>139</v>
      </c>
      <c r="E145" s="175" t="s">
        <v>1068</v>
      </c>
      <c r="F145" s="176" t="s">
        <v>1069</v>
      </c>
      <c r="G145" s="177" t="s">
        <v>642</v>
      </c>
      <c r="H145" s="178">
        <v>40</v>
      </c>
      <c r="I145" s="179"/>
      <c r="J145" s="180">
        <f t="shared" ref="J145:J150" si="40">ROUND(I145*H145,2)</f>
        <v>0</v>
      </c>
      <c r="K145" s="176" t="s">
        <v>19</v>
      </c>
      <c r="L145" s="40"/>
      <c r="M145" s="181" t="s">
        <v>19</v>
      </c>
      <c r="N145" s="182" t="s">
        <v>43</v>
      </c>
      <c r="O145" s="65"/>
      <c r="P145" s="183">
        <f t="shared" ref="P145:P150" si="41">O145*H145</f>
        <v>0</v>
      </c>
      <c r="Q145" s="183">
        <v>0</v>
      </c>
      <c r="R145" s="183">
        <f t="shared" ref="R145:R150" si="42">Q145*H145</f>
        <v>0</v>
      </c>
      <c r="S145" s="183">
        <v>0</v>
      </c>
      <c r="T145" s="184">
        <f t="shared" ref="T145:T150" si="43"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236</v>
      </c>
      <c r="AT145" s="185" t="s">
        <v>139</v>
      </c>
      <c r="AU145" s="185" t="s">
        <v>80</v>
      </c>
      <c r="AY145" s="18" t="s">
        <v>136</v>
      </c>
      <c r="BE145" s="186">
        <f t="shared" ref="BE145:BE150" si="44">IF(N145="základní",J145,0)</f>
        <v>0</v>
      </c>
      <c r="BF145" s="186">
        <f t="shared" ref="BF145:BF150" si="45">IF(N145="snížená",J145,0)</f>
        <v>0</v>
      </c>
      <c r="BG145" s="186">
        <f t="shared" ref="BG145:BG150" si="46">IF(N145="zákl. přenesená",J145,0)</f>
        <v>0</v>
      </c>
      <c r="BH145" s="186">
        <f t="shared" ref="BH145:BH150" si="47">IF(N145="sníž. přenesená",J145,0)</f>
        <v>0</v>
      </c>
      <c r="BI145" s="186">
        <f t="shared" ref="BI145:BI150" si="48">IF(N145="nulová",J145,0)</f>
        <v>0</v>
      </c>
      <c r="BJ145" s="18" t="s">
        <v>80</v>
      </c>
      <c r="BK145" s="186">
        <f t="shared" ref="BK145:BK150" si="49">ROUND(I145*H145,2)</f>
        <v>0</v>
      </c>
      <c r="BL145" s="18" t="s">
        <v>236</v>
      </c>
      <c r="BM145" s="185" t="s">
        <v>1070</v>
      </c>
    </row>
    <row r="146" spans="1:65" s="2" customFormat="1" ht="14.4" customHeight="1">
      <c r="A146" s="35"/>
      <c r="B146" s="36"/>
      <c r="C146" s="174" t="s">
        <v>424</v>
      </c>
      <c r="D146" s="174" t="s">
        <v>139</v>
      </c>
      <c r="E146" s="175" t="s">
        <v>1071</v>
      </c>
      <c r="F146" s="176" t="s">
        <v>1072</v>
      </c>
      <c r="G146" s="177" t="s">
        <v>642</v>
      </c>
      <c r="H146" s="178">
        <v>100</v>
      </c>
      <c r="I146" s="179"/>
      <c r="J146" s="180">
        <f t="shared" si="40"/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si="41"/>
        <v>0</v>
      </c>
      <c r="Q146" s="183">
        <v>0</v>
      </c>
      <c r="R146" s="183">
        <f t="shared" si="42"/>
        <v>0</v>
      </c>
      <c r="S146" s="183">
        <v>0</v>
      </c>
      <c r="T146" s="184">
        <f t="shared" si="4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236</v>
      </c>
      <c r="AT146" s="185" t="s">
        <v>139</v>
      </c>
      <c r="AU146" s="185" t="s">
        <v>80</v>
      </c>
      <c r="AY146" s="18" t="s">
        <v>136</v>
      </c>
      <c r="BE146" s="186">
        <f t="shared" si="44"/>
        <v>0</v>
      </c>
      <c r="BF146" s="186">
        <f t="shared" si="45"/>
        <v>0</v>
      </c>
      <c r="BG146" s="186">
        <f t="shared" si="46"/>
        <v>0</v>
      </c>
      <c r="BH146" s="186">
        <f t="shared" si="47"/>
        <v>0</v>
      </c>
      <c r="BI146" s="186">
        <f t="shared" si="48"/>
        <v>0</v>
      </c>
      <c r="BJ146" s="18" t="s">
        <v>80</v>
      </c>
      <c r="BK146" s="186">
        <f t="shared" si="49"/>
        <v>0</v>
      </c>
      <c r="BL146" s="18" t="s">
        <v>236</v>
      </c>
      <c r="BM146" s="185" t="s">
        <v>1073</v>
      </c>
    </row>
    <row r="147" spans="1:65" s="2" customFormat="1" ht="14.4" customHeight="1">
      <c r="A147" s="35"/>
      <c r="B147" s="36"/>
      <c r="C147" s="174" t="s">
        <v>429</v>
      </c>
      <c r="D147" s="174" t="s">
        <v>139</v>
      </c>
      <c r="E147" s="175" t="s">
        <v>1074</v>
      </c>
      <c r="F147" s="176" t="s">
        <v>1075</v>
      </c>
      <c r="G147" s="177" t="s">
        <v>642</v>
      </c>
      <c r="H147" s="178">
        <v>26</v>
      </c>
      <c r="I147" s="179"/>
      <c r="J147" s="180">
        <f t="shared" si="40"/>
        <v>0</v>
      </c>
      <c r="K147" s="176" t="s">
        <v>19</v>
      </c>
      <c r="L147" s="40"/>
      <c r="M147" s="181" t="s">
        <v>19</v>
      </c>
      <c r="N147" s="182" t="s">
        <v>43</v>
      </c>
      <c r="O147" s="65"/>
      <c r="P147" s="183">
        <f t="shared" si="41"/>
        <v>0</v>
      </c>
      <c r="Q147" s="183">
        <v>0</v>
      </c>
      <c r="R147" s="183">
        <f t="shared" si="42"/>
        <v>0</v>
      </c>
      <c r="S147" s="183">
        <v>0</v>
      </c>
      <c r="T147" s="184">
        <f t="shared" si="4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236</v>
      </c>
      <c r="AT147" s="185" t="s">
        <v>139</v>
      </c>
      <c r="AU147" s="185" t="s">
        <v>80</v>
      </c>
      <c r="AY147" s="18" t="s">
        <v>136</v>
      </c>
      <c r="BE147" s="186">
        <f t="shared" si="44"/>
        <v>0</v>
      </c>
      <c r="BF147" s="186">
        <f t="shared" si="45"/>
        <v>0</v>
      </c>
      <c r="BG147" s="186">
        <f t="shared" si="46"/>
        <v>0</v>
      </c>
      <c r="BH147" s="186">
        <f t="shared" si="47"/>
        <v>0</v>
      </c>
      <c r="BI147" s="186">
        <f t="shared" si="48"/>
        <v>0</v>
      </c>
      <c r="BJ147" s="18" t="s">
        <v>80</v>
      </c>
      <c r="BK147" s="186">
        <f t="shared" si="49"/>
        <v>0</v>
      </c>
      <c r="BL147" s="18" t="s">
        <v>236</v>
      </c>
      <c r="BM147" s="185" t="s">
        <v>1076</v>
      </c>
    </row>
    <row r="148" spans="1:65" s="2" customFormat="1" ht="14.4" customHeight="1">
      <c r="A148" s="35"/>
      <c r="B148" s="36"/>
      <c r="C148" s="174" t="s">
        <v>435</v>
      </c>
      <c r="D148" s="174" t="s">
        <v>139</v>
      </c>
      <c r="E148" s="175" t="s">
        <v>1077</v>
      </c>
      <c r="F148" s="176" t="s">
        <v>1078</v>
      </c>
      <c r="G148" s="177" t="s">
        <v>642</v>
      </c>
      <c r="H148" s="178">
        <v>50</v>
      </c>
      <c r="I148" s="179"/>
      <c r="J148" s="180">
        <f t="shared" si="4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41"/>
        <v>0</v>
      </c>
      <c r="Q148" s="183">
        <v>0</v>
      </c>
      <c r="R148" s="183">
        <f t="shared" si="42"/>
        <v>0</v>
      </c>
      <c r="S148" s="183">
        <v>0</v>
      </c>
      <c r="T148" s="184">
        <f t="shared" si="4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236</v>
      </c>
      <c r="AT148" s="185" t="s">
        <v>139</v>
      </c>
      <c r="AU148" s="185" t="s">
        <v>80</v>
      </c>
      <c r="AY148" s="18" t="s">
        <v>136</v>
      </c>
      <c r="BE148" s="186">
        <f t="shared" si="44"/>
        <v>0</v>
      </c>
      <c r="BF148" s="186">
        <f t="shared" si="45"/>
        <v>0</v>
      </c>
      <c r="BG148" s="186">
        <f t="shared" si="46"/>
        <v>0</v>
      </c>
      <c r="BH148" s="186">
        <f t="shared" si="47"/>
        <v>0</v>
      </c>
      <c r="BI148" s="186">
        <f t="shared" si="48"/>
        <v>0</v>
      </c>
      <c r="BJ148" s="18" t="s">
        <v>80</v>
      </c>
      <c r="BK148" s="186">
        <f t="shared" si="49"/>
        <v>0</v>
      </c>
      <c r="BL148" s="18" t="s">
        <v>236</v>
      </c>
      <c r="BM148" s="185" t="s">
        <v>1079</v>
      </c>
    </row>
    <row r="149" spans="1:65" s="2" customFormat="1" ht="14.4" customHeight="1">
      <c r="A149" s="35"/>
      <c r="B149" s="36"/>
      <c r="C149" s="174" t="s">
        <v>440</v>
      </c>
      <c r="D149" s="174" t="s">
        <v>139</v>
      </c>
      <c r="E149" s="175" t="s">
        <v>1080</v>
      </c>
      <c r="F149" s="176" t="s">
        <v>1081</v>
      </c>
      <c r="G149" s="177" t="s">
        <v>642</v>
      </c>
      <c r="H149" s="178">
        <v>8</v>
      </c>
      <c r="I149" s="179"/>
      <c r="J149" s="180">
        <f t="shared" si="40"/>
        <v>0</v>
      </c>
      <c r="K149" s="176" t="s">
        <v>19</v>
      </c>
      <c r="L149" s="40"/>
      <c r="M149" s="181" t="s">
        <v>19</v>
      </c>
      <c r="N149" s="182" t="s">
        <v>43</v>
      </c>
      <c r="O149" s="65"/>
      <c r="P149" s="183">
        <f t="shared" si="41"/>
        <v>0</v>
      </c>
      <c r="Q149" s="183">
        <v>0</v>
      </c>
      <c r="R149" s="183">
        <f t="shared" si="42"/>
        <v>0</v>
      </c>
      <c r="S149" s="183">
        <v>0</v>
      </c>
      <c r="T149" s="184">
        <f t="shared" si="4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236</v>
      </c>
      <c r="AT149" s="185" t="s">
        <v>139</v>
      </c>
      <c r="AU149" s="185" t="s">
        <v>80</v>
      </c>
      <c r="AY149" s="18" t="s">
        <v>136</v>
      </c>
      <c r="BE149" s="186">
        <f t="shared" si="44"/>
        <v>0</v>
      </c>
      <c r="BF149" s="186">
        <f t="shared" si="45"/>
        <v>0</v>
      </c>
      <c r="BG149" s="186">
        <f t="shared" si="46"/>
        <v>0</v>
      </c>
      <c r="BH149" s="186">
        <f t="shared" si="47"/>
        <v>0</v>
      </c>
      <c r="BI149" s="186">
        <f t="shared" si="48"/>
        <v>0</v>
      </c>
      <c r="BJ149" s="18" t="s">
        <v>80</v>
      </c>
      <c r="BK149" s="186">
        <f t="shared" si="49"/>
        <v>0</v>
      </c>
      <c r="BL149" s="18" t="s">
        <v>236</v>
      </c>
      <c r="BM149" s="185" t="s">
        <v>1082</v>
      </c>
    </row>
    <row r="150" spans="1:65" s="2" customFormat="1" ht="14.4" customHeight="1">
      <c r="A150" s="35"/>
      <c r="B150" s="36"/>
      <c r="C150" s="174" t="s">
        <v>447</v>
      </c>
      <c r="D150" s="174" t="s">
        <v>139</v>
      </c>
      <c r="E150" s="175" t="s">
        <v>1083</v>
      </c>
      <c r="F150" s="176" t="s">
        <v>1084</v>
      </c>
      <c r="G150" s="177" t="s">
        <v>163</v>
      </c>
      <c r="H150" s="178">
        <v>14</v>
      </c>
      <c r="I150" s="179"/>
      <c r="J150" s="180">
        <f t="shared" si="40"/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 t="shared" si="41"/>
        <v>0</v>
      </c>
      <c r="Q150" s="183">
        <v>0</v>
      </c>
      <c r="R150" s="183">
        <f t="shared" si="42"/>
        <v>0</v>
      </c>
      <c r="S150" s="183">
        <v>0</v>
      </c>
      <c r="T150" s="184">
        <f t="shared" si="4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236</v>
      </c>
      <c r="AT150" s="185" t="s">
        <v>139</v>
      </c>
      <c r="AU150" s="185" t="s">
        <v>80</v>
      </c>
      <c r="AY150" s="18" t="s">
        <v>136</v>
      </c>
      <c r="BE150" s="186">
        <f t="shared" si="44"/>
        <v>0</v>
      </c>
      <c r="BF150" s="186">
        <f t="shared" si="45"/>
        <v>0</v>
      </c>
      <c r="BG150" s="186">
        <f t="shared" si="46"/>
        <v>0</v>
      </c>
      <c r="BH150" s="186">
        <f t="shared" si="47"/>
        <v>0</v>
      </c>
      <c r="BI150" s="186">
        <f t="shared" si="48"/>
        <v>0</v>
      </c>
      <c r="BJ150" s="18" t="s">
        <v>80</v>
      </c>
      <c r="BK150" s="186">
        <f t="shared" si="49"/>
        <v>0</v>
      </c>
      <c r="BL150" s="18" t="s">
        <v>236</v>
      </c>
      <c r="BM150" s="185" t="s">
        <v>1085</v>
      </c>
    </row>
    <row r="151" spans="1:65" s="12" customFormat="1" ht="25.95" customHeight="1">
      <c r="B151" s="158"/>
      <c r="C151" s="159"/>
      <c r="D151" s="160" t="s">
        <v>71</v>
      </c>
      <c r="E151" s="161" t="s">
        <v>1086</v>
      </c>
      <c r="F151" s="161" t="s">
        <v>1087</v>
      </c>
      <c r="G151" s="159"/>
      <c r="H151" s="159"/>
      <c r="I151" s="162"/>
      <c r="J151" s="163">
        <f>BK151</f>
        <v>0</v>
      </c>
      <c r="K151" s="159"/>
      <c r="L151" s="164"/>
      <c r="M151" s="165"/>
      <c r="N151" s="166"/>
      <c r="O151" s="166"/>
      <c r="P151" s="167">
        <f>SUM(P152:P159)</f>
        <v>0</v>
      </c>
      <c r="Q151" s="166"/>
      <c r="R151" s="167">
        <f>SUM(R152:R159)</f>
        <v>0</v>
      </c>
      <c r="S151" s="166"/>
      <c r="T151" s="168">
        <f>SUM(T152:T159)</f>
        <v>0</v>
      </c>
      <c r="AR151" s="169" t="s">
        <v>80</v>
      </c>
      <c r="AT151" s="170" t="s">
        <v>71</v>
      </c>
      <c r="AU151" s="170" t="s">
        <v>72</v>
      </c>
      <c r="AY151" s="169" t="s">
        <v>136</v>
      </c>
      <c r="BK151" s="171">
        <f>SUM(BK152:BK159)</f>
        <v>0</v>
      </c>
    </row>
    <row r="152" spans="1:65" s="2" customFormat="1" ht="14.4" customHeight="1">
      <c r="A152" s="35"/>
      <c r="B152" s="36"/>
      <c r="C152" s="226" t="s">
        <v>453</v>
      </c>
      <c r="D152" s="226" t="s">
        <v>473</v>
      </c>
      <c r="E152" s="227" t="s">
        <v>1088</v>
      </c>
      <c r="F152" s="228" t="s">
        <v>1089</v>
      </c>
      <c r="G152" s="229" t="s">
        <v>163</v>
      </c>
      <c r="H152" s="230">
        <v>80</v>
      </c>
      <c r="I152" s="231"/>
      <c r="J152" s="232">
        <f t="shared" ref="J152:J159" si="50">ROUND(I152*H152,2)</f>
        <v>0</v>
      </c>
      <c r="K152" s="228" t="s">
        <v>19</v>
      </c>
      <c r="L152" s="233"/>
      <c r="M152" s="234" t="s">
        <v>19</v>
      </c>
      <c r="N152" s="235" t="s">
        <v>43</v>
      </c>
      <c r="O152" s="65"/>
      <c r="P152" s="183">
        <f t="shared" ref="P152:P159" si="51">O152*H152</f>
        <v>0</v>
      </c>
      <c r="Q152" s="183">
        <v>0</v>
      </c>
      <c r="R152" s="183">
        <f t="shared" ref="R152:R159" si="52">Q152*H152</f>
        <v>0</v>
      </c>
      <c r="S152" s="183">
        <v>0</v>
      </c>
      <c r="T152" s="184">
        <f t="shared" ref="T152:T159" si="53"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331</v>
      </c>
      <c r="AT152" s="185" t="s">
        <v>473</v>
      </c>
      <c r="AU152" s="185" t="s">
        <v>80</v>
      </c>
      <c r="AY152" s="18" t="s">
        <v>136</v>
      </c>
      <c r="BE152" s="186">
        <f t="shared" ref="BE152:BE159" si="54">IF(N152="základní",J152,0)</f>
        <v>0</v>
      </c>
      <c r="BF152" s="186">
        <f t="shared" ref="BF152:BF159" si="55">IF(N152="snížená",J152,0)</f>
        <v>0</v>
      </c>
      <c r="BG152" s="186">
        <f t="shared" ref="BG152:BG159" si="56">IF(N152="zákl. přenesená",J152,0)</f>
        <v>0</v>
      </c>
      <c r="BH152" s="186">
        <f t="shared" ref="BH152:BH159" si="57">IF(N152="sníž. přenesená",J152,0)</f>
        <v>0</v>
      </c>
      <c r="BI152" s="186">
        <f t="shared" ref="BI152:BI159" si="58">IF(N152="nulová",J152,0)</f>
        <v>0</v>
      </c>
      <c r="BJ152" s="18" t="s">
        <v>80</v>
      </c>
      <c r="BK152" s="186">
        <f t="shared" ref="BK152:BK159" si="59">ROUND(I152*H152,2)</f>
        <v>0</v>
      </c>
      <c r="BL152" s="18" t="s">
        <v>236</v>
      </c>
      <c r="BM152" s="185" t="s">
        <v>1090</v>
      </c>
    </row>
    <row r="153" spans="1:65" s="2" customFormat="1" ht="14.4" customHeight="1">
      <c r="A153" s="35"/>
      <c r="B153" s="36"/>
      <c r="C153" s="226" t="s">
        <v>457</v>
      </c>
      <c r="D153" s="226" t="s">
        <v>473</v>
      </c>
      <c r="E153" s="227" t="s">
        <v>1091</v>
      </c>
      <c r="F153" s="228" t="s">
        <v>1092</v>
      </c>
      <c r="G153" s="229" t="s">
        <v>163</v>
      </c>
      <c r="H153" s="230">
        <v>500</v>
      </c>
      <c r="I153" s="231"/>
      <c r="J153" s="232">
        <f t="shared" si="50"/>
        <v>0</v>
      </c>
      <c r="K153" s="228" t="s">
        <v>19</v>
      </c>
      <c r="L153" s="233"/>
      <c r="M153" s="234" t="s">
        <v>19</v>
      </c>
      <c r="N153" s="235" t="s">
        <v>43</v>
      </c>
      <c r="O153" s="65"/>
      <c r="P153" s="183">
        <f t="shared" si="51"/>
        <v>0</v>
      </c>
      <c r="Q153" s="183">
        <v>0</v>
      </c>
      <c r="R153" s="183">
        <f t="shared" si="52"/>
        <v>0</v>
      </c>
      <c r="S153" s="183">
        <v>0</v>
      </c>
      <c r="T153" s="184">
        <f t="shared" si="5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331</v>
      </c>
      <c r="AT153" s="185" t="s">
        <v>473</v>
      </c>
      <c r="AU153" s="185" t="s">
        <v>80</v>
      </c>
      <c r="AY153" s="18" t="s">
        <v>136</v>
      </c>
      <c r="BE153" s="186">
        <f t="shared" si="54"/>
        <v>0</v>
      </c>
      <c r="BF153" s="186">
        <f t="shared" si="55"/>
        <v>0</v>
      </c>
      <c r="BG153" s="186">
        <f t="shared" si="56"/>
        <v>0</v>
      </c>
      <c r="BH153" s="186">
        <f t="shared" si="57"/>
        <v>0</v>
      </c>
      <c r="BI153" s="186">
        <f t="shared" si="58"/>
        <v>0</v>
      </c>
      <c r="BJ153" s="18" t="s">
        <v>80</v>
      </c>
      <c r="BK153" s="186">
        <f t="shared" si="59"/>
        <v>0</v>
      </c>
      <c r="BL153" s="18" t="s">
        <v>236</v>
      </c>
      <c r="BM153" s="185" t="s">
        <v>1093</v>
      </c>
    </row>
    <row r="154" spans="1:65" s="2" customFormat="1" ht="14.4" customHeight="1">
      <c r="A154" s="35"/>
      <c r="B154" s="36"/>
      <c r="C154" s="226" t="s">
        <v>462</v>
      </c>
      <c r="D154" s="226" t="s">
        <v>473</v>
      </c>
      <c r="E154" s="227" t="s">
        <v>1094</v>
      </c>
      <c r="F154" s="228" t="s">
        <v>1095</v>
      </c>
      <c r="G154" s="229" t="s">
        <v>163</v>
      </c>
      <c r="H154" s="230">
        <v>80</v>
      </c>
      <c r="I154" s="231"/>
      <c r="J154" s="232">
        <f t="shared" si="50"/>
        <v>0</v>
      </c>
      <c r="K154" s="228" t="s">
        <v>19</v>
      </c>
      <c r="L154" s="233"/>
      <c r="M154" s="234" t="s">
        <v>19</v>
      </c>
      <c r="N154" s="235" t="s">
        <v>43</v>
      </c>
      <c r="O154" s="65"/>
      <c r="P154" s="183">
        <f t="shared" si="51"/>
        <v>0</v>
      </c>
      <c r="Q154" s="183">
        <v>0</v>
      </c>
      <c r="R154" s="183">
        <f t="shared" si="52"/>
        <v>0</v>
      </c>
      <c r="S154" s="183">
        <v>0</v>
      </c>
      <c r="T154" s="184">
        <f t="shared" si="5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331</v>
      </c>
      <c r="AT154" s="185" t="s">
        <v>473</v>
      </c>
      <c r="AU154" s="185" t="s">
        <v>80</v>
      </c>
      <c r="AY154" s="18" t="s">
        <v>136</v>
      </c>
      <c r="BE154" s="186">
        <f t="shared" si="54"/>
        <v>0</v>
      </c>
      <c r="BF154" s="186">
        <f t="shared" si="55"/>
        <v>0</v>
      </c>
      <c r="BG154" s="186">
        <f t="shared" si="56"/>
        <v>0</v>
      </c>
      <c r="BH154" s="186">
        <f t="shared" si="57"/>
        <v>0</v>
      </c>
      <c r="BI154" s="186">
        <f t="shared" si="58"/>
        <v>0</v>
      </c>
      <c r="BJ154" s="18" t="s">
        <v>80</v>
      </c>
      <c r="BK154" s="186">
        <f t="shared" si="59"/>
        <v>0</v>
      </c>
      <c r="BL154" s="18" t="s">
        <v>236</v>
      </c>
      <c r="BM154" s="185" t="s">
        <v>1096</v>
      </c>
    </row>
    <row r="155" spans="1:65" s="2" customFormat="1" ht="14.4" customHeight="1">
      <c r="A155" s="35"/>
      <c r="B155" s="36"/>
      <c r="C155" s="226" t="s">
        <v>467</v>
      </c>
      <c r="D155" s="226" t="s">
        <v>473</v>
      </c>
      <c r="E155" s="227" t="s">
        <v>1097</v>
      </c>
      <c r="F155" s="228" t="s">
        <v>1098</v>
      </c>
      <c r="G155" s="229" t="s">
        <v>163</v>
      </c>
      <c r="H155" s="230">
        <v>400</v>
      </c>
      <c r="I155" s="231"/>
      <c r="J155" s="232">
        <f t="shared" si="50"/>
        <v>0</v>
      </c>
      <c r="K155" s="228" t="s">
        <v>19</v>
      </c>
      <c r="L155" s="233"/>
      <c r="M155" s="234" t="s">
        <v>19</v>
      </c>
      <c r="N155" s="235" t="s">
        <v>43</v>
      </c>
      <c r="O155" s="65"/>
      <c r="P155" s="183">
        <f t="shared" si="51"/>
        <v>0</v>
      </c>
      <c r="Q155" s="183">
        <v>0</v>
      </c>
      <c r="R155" s="183">
        <f t="shared" si="52"/>
        <v>0</v>
      </c>
      <c r="S155" s="183">
        <v>0</v>
      </c>
      <c r="T155" s="184">
        <f t="shared" si="5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331</v>
      </c>
      <c r="AT155" s="185" t="s">
        <v>473</v>
      </c>
      <c r="AU155" s="185" t="s">
        <v>80</v>
      </c>
      <c r="AY155" s="18" t="s">
        <v>136</v>
      </c>
      <c r="BE155" s="186">
        <f t="shared" si="54"/>
        <v>0</v>
      </c>
      <c r="BF155" s="186">
        <f t="shared" si="55"/>
        <v>0</v>
      </c>
      <c r="BG155" s="186">
        <f t="shared" si="56"/>
        <v>0</v>
      </c>
      <c r="BH155" s="186">
        <f t="shared" si="57"/>
        <v>0</v>
      </c>
      <c r="BI155" s="186">
        <f t="shared" si="58"/>
        <v>0</v>
      </c>
      <c r="BJ155" s="18" t="s">
        <v>80</v>
      </c>
      <c r="BK155" s="186">
        <f t="shared" si="59"/>
        <v>0</v>
      </c>
      <c r="BL155" s="18" t="s">
        <v>236</v>
      </c>
      <c r="BM155" s="185" t="s">
        <v>1099</v>
      </c>
    </row>
    <row r="156" spans="1:65" s="2" customFormat="1" ht="14.4" customHeight="1">
      <c r="A156" s="35"/>
      <c r="B156" s="36"/>
      <c r="C156" s="226" t="s">
        <v>472</v>
      </c>
      <c r="D156" s="226" t="s">
        <v>473</v>
      </c>
      <c r="E156" s="227" t="s">
        <v>1100</v>
      </c>
      <c r="F156" s="228" t="s">
        <v>1101</v>
      </c>
      <c r="G156" s="229" t="s">
        <v>163</v>
      </c>
      <c r="H156" s="230">
        <v>25</v>
      </c>
      <c r="I156" s="231"/>
      <c r="J156" s="232">
        <f t="shared" si="50"/>
        <v>0</v>
      </c>
      <c r="K156" s="228" t="s">
        <v>19</v>
      </c>
      <c r="L156" s="233"/>
      <c r="M156" s="234" t="s">
        <v>19</v>
      </c>
      <c r="N156" s="235" t="s">
        <v>43</v>
      </c>
      <c r="O156" s="65"/>
      <c r="P156" s="183">
        <f t="shared" si="51"/>
        <v>0</v>
      </c>
      <c r="Q156" s="183">
        <v>0</v>
      </c>
      <c r="R156" s="183">
        <f t="shared" si="52"/>
        <v>0</v>
      </c>
      <c r="S156" s="183">
        <v>0</v>
      </c>
      <c r="T156" s="184">
        <f t="shared" si="5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331</v>
      </c>
      <c r="AT156" s="185" t="s">
        <v>473</v>
      </c>
      <c r="AU156" s="185" t="s">
        <v>80</v>
      </c>
      <c r="AY156" s="18" t="s">
        <v>136</v>
      </c>
      <c r="BE156" s="186">
        <f t="shared" si="54"/>
        <v>0</v>
      </c>
      <c r="BF156" s="186">
        <f t="shared" si="55"/>
        <v>0</v>
      </c>
      <c r="BG156" s="186">
        <f t="shared" si="56"/>
        <v>0</v>
      </c>
      <c r="BH156" s="186">
        <f t="shared" si="57"/>
        <v>0</v>
      </c>
      <c r="BI156" s="186">
        <f t="shared" si="58"/>
        <v>0</v>
      </c>
      <c r="BJ156" s="18" t="s">
        <v>80</v>
      </c>
      <c r="BK156" s="186">
        <f t="shared" si="59"/>
        <v>0</v>
      </c>
      <c r="BL156" s="18" t="s">
        <v>236</v>
      </c>
      <c r="BM156" s="185" t="s">
        <v>1102</v>
      </c>
    </row>
    <row r="157" spans="1:65" s="2" customFormat="1" ht="14.4" customHeight="1">
      <c r="A157" s="35"/>
      <c r="B157" s="36"/>
      <c r="C157" s="226" t="s">
        <v>479</v>
      </c>
      <c r="D157" s="226" t="s">
        <v>473</v>
      </c>
      <c r="E157" s="227" t="s">
        <v>1103</v>
      </c>
      <c r="F157" s="228" t="s">
        <v>1104</v>
      </c>
      <c r="G157" s="229" t="s">
        <v>163</v>
      </c>
      <c r="H157" s="230">
        <v>40</v>
      </c>
      <c r="I157" s="231"/>
      <c r="J157" s="232">
        <f t="shared" si="50"/>
        <v>0</v>
      </c>
      <c r="K157" s="228" t="s">
        <v>19</v>
      </c>
      <c r="L157" s="233"/>
      <c r="M157" s="234" t="s">
        <v>19</v>
      </c>
      <c r="N157" s="235" t="s">
        <v>43</v>
      </c>
      <c r="O157" s="65"/>
      <c r="P157" s="183">
        <f t="shared" si="51"/>
        <v>0</v>
      </c>
      <c r="Q157" s="183">
        <v>0</v>
      </c>
      <c r="R157" s="183">
        <f t="shared" si="52"/>
        <v>0</v>
      </c>
      <c r="S157" s="183">
        <v>0</v>
      </c>
      <c r="T157" s="184">
        <f t="shared" si="5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331</v>
      </c>
      <c r="AT157" s="185" t="s">
        <v>473</v>
      </c>
      <c r="AU157" s="185" t="s">
        <v>80</v>
      </c>
      <c r="AY157" s="18" t="s">
        <v>136</v>
      </c>
      <c r="BE157" s="186">
        <f t="shared" si="54"/>
        <v>0</v>
      </c>
      <c r="BF157" s="186">
        <f t="shared" si="55"/>
        <v>0</v>
      </c>
      <c r="BG157" s="186">
        <f t="shared" si="56"/>
        <v>0</v>
      </c>
      <c r="BH157" s="186">
        <f t="shared" si="57"/>
        <v>0</v>
      </c>
      <c r="BI157" s="186">
        <f t="shared" si="58"/>
        <v>0</v>
      </c>
      <c r="BJ157" s="18" t="s">
        <v>80</v>
      </c>
      <c r="BK157" s="186">
        <f t="shared" si="59"/>
        <v>0</v>
      </c>
      <c r="BL157" s="18" t="s">
        <v>236</v>
      </c>
      <c r="BM157" s="185" t="s">
        <v>1105</v>
      </c>
    </row>
    <row r="158" spans="1:65" s="2" customFormat="1" ht="14.4" customHeight="1">
      <c r="A158" s="35"/>
      <c r="B158" s="36"/>
      <c r="C158" s="226" t="s">
        <v>484</v>
      </c>
      <c r="D158" s="226" t="s">
        <v>473</v>
      </c>
      <c r="E158" s="227" t="s">
        <v>1106</v>
      </c>
      <c r="F158" s="228" t="s">
        <v>1107</v>
      </c>
      <c r="G158" s="229" t="s">
        <v>163</v>
      </c>
      <c r="H158" s="230">
        <v>70</v>
      </c>
      <c r="I158" s="231"/>
      <c r="J158" s="232">
        <f t="shared" si="50"/>
        <v>0</v>
      </c>
      <c r="K158" s="228" t="s">
        <v>19</v>
      </c>
      <c r="L158" s="233"/>
      <c r="M158" s="234" t="s">
        <v>19</v>
      </c>
      <c r="N158" s="235" t="s">
        <v>43</v>
      </c>
      <c r="O158" s="65"/>
      <c r="P158" s="183">
        <f t="shared" si="51"/>
        <v>0</v>
      </c>
      <c r="Q158" s="183">
        <v>0</v>
      </c>
      <c r="R158" s="183">
        <f t="shared" si="52"/>
        <v>0</v>
      </c>
      <c r="S158" s="183">
        <v>0</v>
      </c>
      <c r="T158" s="184">
        <f t="shared" si="5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331</v>
      </c>
      <c r="AT158" s="185" t="s">
        <v>473</v>
      </c>
      <c r="AU158" s="185" t="s">
        <v>80</v>
      </c>
      <c r="AY158" s="18" t="s">
        <v>136</v>
      </c>
      <c r="BE158" s="186">
        <f t="shared" si="54"/>
        <v>0</v>
      </c>
      <c r="BF158" s="186">
        <f t="shared" si="55"/>
        <v>0</v>
      </c>
      <c r="BG158" s="186">
        <f t="shared" si="56"/>
        <v>0</v>
      </c>
      <c r="BH158" s="186">
        <f t="shared" si="57"/>
        <v>0</v>
      </c>
      <c r="BI158" s="186">
        <f t="shared" si="58"/>
        <v>0</v>
      </c>
      <c r="BJ158" s="18" t="s">
        <v>80</v>
      </c>
      <c r="BK158" s="186">
        <f t="shared" si="59"/>
        <v>0</v>
      </c>
      <c r="BL158" s="18" t="s">
        <v>236</v>
      </c>
      <c r="BM158" s="185" t="s">
        <v>1108</v>
      </c>
    </row>
    <row r="159" spans="1:65" s="2" customFormat="1" ht="14.4" customHeight="1">
      <c r="A159" s="35"/>
      <c r="B159" s="36"/>
      <c r="C159" s="226" t="s">
        <v>490</v>
      </c>
      <c r="D159" s="226" t="s">
        <v>473</v>
      </c>
      <c r="E159" s="227" t="s">
        <v>1109</v>
      </c>
      <c r="F159" s="228" t="s">
        <v>1110</v>
      </c>
      <c r="G159" s="229" t="s">
        <v>163</v>
      </c>
      <c r="H159" s="230">
        <v>60</v>
      </c>
      <c r="I159" s="231"/>
      <c r="J159" s="232">
        <f t="shared" si="50"/>
        <v>0</v>
      </c>
      <c r="K159" s="228" t="s">
        <v>19</v>
      </c>
      <c r="L159" s="233"/>
      <c r="M159" s="234" t="s">
        <v>19</v>
      </c>
      <c r="N159" s="235" t="s">
        <v>43</v>
      </c>
      <c r="O159" s="65"/>
      <c r="P159" s="183">
        <f t="shared" si="51"/>
        <v>0</v>
      </c>
      <c r="Q159" s="183">
        <v>0</v>
      </c>
      <c r="R159" s="183">
        <f t="shared" si="52"/>
        <v>0</v>
      </c>
      <c r="S159" s="183">
        <v>0</v>
      </c>
      <c r="T159" s="184">
        <f t="shared" si="5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331</v>
      </c>
      <c r="AT159" s="185" t="s">
        <v>473</v>
      </c>
      <c r="AU159" s="185" t="s">
        <v>80</v>
      </c>
      <c r="AY159" s="18" t="s">
        <v>136</v>
      </c>
      <c r="BE159" s="186">
        <f t="shared" si="54"/>
        <v>0</v>
      </c>
      <c r="BF159" s="186">
        <f t="shared" si="55"/>
        <v>0</v>
      </c>
      <c r="BG159" s="186">
        <f t="shared" si="56"/>
        <v>0</v>
      </c>
      <c r="BH159" s="186">
        <f t="shared" si="57"/>
        <v>0</v>
      </c>
      <c r="BI159" s="186">
        <f t="shared" si="58"/>
        <v>0</v>
      </c>
      <c r="BJ159" s="18" t="s">
        <v>80</v>
      </c>
      <c r="BK159" s="186">
        <f t="shared" si="59"/>
        <v>0</v>
      </c>
      <c r="BL159" s="18" t="s">
        <v>236</v>
      </c>
      <c r="BM159" s="185" t="s">
        <v>1111</v>
      </c>
    </row>
    <row r="160" spans="1:65" s="12" customFormat="1" ht="25.95" customHeight="1">
      <c r="B160" s="158"/>
      <c r="C160" s="159"/>
      <c r="D160" s="160" t="s">
        <v>71</v>
      </c>
      <c r="E160" s="161" t="s">
        <v>1112</v>
      </c>
      <c r="F160" s="161" t="s">
        <v>1113</v>
      </c>
      <c r="G160" s="159"/>
      <c r="H160" s="159"/>
      <c r="I160" s="162"/>
      <c r="J160" s="163">
        <f>BK160</f>
        <v>0</v>
      </c>
      <c r="K160" s="159"/>
      <c r="L160" s="164"/>
      <c r="M160" s="165"/>
      <c r="N160" s="166"/>
      <c r="O160" s="166"/>
      <c r="P160" s="167">
        <f>SUM(P161:P168)</f>
        <v>0</v>
      </c>
      <c r="Q160" s="166"/>
      <c r="R160" s="167">
        <f>SUM(R161:R168)</f>
        <v>0</v>
      </c>
      <c r="S160" s="166"/>
      <c r="T160" s="168">
        <f>SUM(T161:T168)</f>
        <v>0</v>
      </c>
      <c r="AR160" s="169" t="s">
        <v>80</v>
      </c>
      <c r="AT160" s="170" t="s">
        <v>71</v>
      </c>
      <c r="AU160" s="170" t="s">
        <v>72</v>
      </c>
      <c r="AY160" s="169" t="s">
        <v>136</v>
      </c>
      <c r="BK160" s="171">
        <f>SUM(BK161:BK168)</f>
        <v>0</v>
      </c>
    </row>
    <row r="161" spans="1:65" s="2" customFormat="1" ht="14.4" customHeight="1">
      <c r="A161" s="35"/>
      <c r="B161" s="36"/>
      <c r="C161" s="174" t="s">
        <v>495</v>
      </c>
      <c r="D161" s="174" t="s">
        <v>139</v>
      </c>
      <c r="E161" s="175" t="s">
        <v>1114</v>
      </c>
      <c r="F161" s="176" t="s">
        <v>1115</v>
      </c>
      <c r="G161" s="177" t="s">
        <v>163</v>
      </c>
      <c r="H161" s="178">
        <v>70</v>
      </c>
      <c r="I161" s="179"/>
      <c r="J161" s="180">
        <f t="shared" ref="J161:J168" si="60">ROUND(I161*H161,2)</f>
        <v>0</v>
      </c>
      <c r="K161" s="176" t="s">
        <v>19</v>
      </c>
      <c r="L161" s="40"/>
      <c r="M161" s="181" t="s">
        <v>19</v>
      </c>
      <c r="N161" s="182" t="s">
        <v>43</v>
      </c>
      <c r="O161" s="65"/>
      <c r="P161" s="183">
        <f t="shared" ref="P161:P168" si="61">O161*H161</f>
        <v>0</v>
      </c>
      <c r="Q161" s="183">
        <v>0</v>
      </c>
      <c r="R161" s="183">
        <f t="shared" ref="R161:R168" si="62">Q161*H161</f>
        <v>0</v>
      </c>
      <c r="S161" s="183">
        <v>0</v>
      </c>
      <c r="T161" s="184">
        <f t="shared" ref="T161:T168" si="63"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236</v>
      </c>
      <c r="AT161" s="185" t="s">
        <v>139</v>
      </c>
      <c r="AU161" s="185" t="s">
        <v>80</v>
      </c>
      <c r="AY161" s="18" t="s">
        <v>136</v>
      </c>
      <c r="BE161" s="186">
        <f t="shared" ref="BE161:BE168" si="64">IF(N161="základní",J161,0)</f>
        <v>0</v>
      </c>
      <c r="BF161" s="186">
        <f t="shared" ref="BF161:BF168" si="65">IF(N161="snížená",J161,0)</f>
        <v>0</v>
      </c>
      <c r="BG161" s="186">
        <f t="shared" ref="BG161:BG168" si="66">IF(N161="zákl. přenesená",J161,0)</f>
        <v>0</v>
      </c>
      <c r="BH161" s="186">
        <f t="shared" ref="BH161:BH168" si="67">IF(N161="sníž. přenesená",J161,0)</f>
        <v>0</v>
      </c>
      <c r="BI161" s="186">
        <f t="shared" ref="BI161:BI168" si="68">IF(N161="nulová",J161,0)</f>
        <v>0</v>
      </c>
      <c r="BJ161" s="18" t="s">
        <v>80</v>
      </c>
      <c r="BK161" s="186">
        <f t="shared" ref="BK161:BK168" si="69">ROUND(I161*H161,2)</f>
        <v>0</v>
      </c>
      <c r="BL161" s="18" t="s">
        <v>236</v>
      </c>
      <c r="BM161" s="185" t="s">
        <v>1116</v>
      </c>
    </row>
    <row r="162" spans="1:65" s="2" customFormat="1" ht="14.4" customHeight="1">
      <c r="A162" s="35"/>
      <c r="B162" s="36"/>
      <c r="C162" s="174" t="s">
        <v>501</v>
      </c>
      <c r="D162" s="174" t="s">
        <v>139</v>
      </c>
      <c r="E162" s="175" t="s">
        <v>1117</v>
      </c>
      <c r="F162" s="176" t="s">
        <v>1118</v>
      </c>
      <c r="G162" s="177" t="s">
        <v>163</v>
      </c>
      <c r="H162" s="178">
        <v>80</v>
      </c>
      <c r="I162" s="179"/>
      <c r="J162" s="180">
        <f t="shared" si="60"/>
        <v>0</v>
      </c>
      <c r="K162" s="176" t="s">
        <v>19</v>
      </c>
      <c r="L162" s="40"/>
      <c r="M162" s="181" t="s">
        <v>19</v>
      </c>
      <c r="N162" s="182" t="s">
        <v>43</v>
      </c>
      <c r="O162" s="65"/>
      <c r="P162" s="183">
        <f t="shared" si="61"/>
        <v>0</v>
      </c>
      <c r="Q162" s="183">
        <v>0</v>
      </c>
      <c r="R162" s="183">
        <f t="shared" si="62"/>
        <v>0</v>
      </c>
      <c r="S162" s="183">
        <v>0</v>
      </c>
      <c r="T162" s="184">
        <f t="shared" si="6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236</v>
      </c>
      <c r="AT162" s="185" t="s">
        <v>139</v>
      </c>
      <c r="AU162" s="185" t="s">
        <v>80</v>
      </c>
      <c r="AY162" s="18" t="s">
        <v>136</v>
      </c>
      <c r="BE162" s="186">
        <f t="shared" si="64"/>
        <v>0</v>
      </c>
      <c r="BF162" s="186">
        <f t="shared" si="65"/>
        <v>0</v>
      </c>
      <c r="BG162" s="186">
        <f t="shared" si="66"/>
        <v>0</v>
      </c>
      <c r="BH162" s="186">
        <f t="shared" si="67"/>
        <v>0</v>
      </c>
      <c r="BI162" s="186">
        <f t="shared" si="68"/>
        <v>0</v>
      </c>
      <c r="BJ162" s="18" t="s">
        <v>80</v>
      </c>
      <c r="BK162" s="186">
        <f t="shared" si="69"/>
        <v>0</v>
      </c>
      <c r="BL162" s="18" t="s">
        <v>236</v>
      </c>
      <c r="BM162" s="185" t="s">
        <v>1119</v>
      </c>
    </row>
    <row r="163" spans="1:65" s="2" customFormat="1" ht="14.4" customHeight="1">
      <c r="A163" s="35"/>
      <c r="B163" s="36"/>
      <c r="C163" s="174" t="s">
        <v>506</v>
      </c>
      <c r="D163" s="174" t="s">
        <v>139</v>
      </c>
      <c r="E163" s="175" t="s">
        <v>1120</v>
      </c>
      <c r="F163" s="176" t="s">
        <v>1121</v>
      </c>
      <c r="G163" s="177" t="s">
        <v>163</v>
      </c>
      <c r="H163" s="178">
        <v>500</v>
      </c>
      <c r="I163" s="179"/>
      <c r="J163" s="180">
        <f t="shared" si="60"/>
        <v>0</v>
      </c>
      <c r="K163" s="176" t="s">
        <v>19</v>
      </c>
      <c r="L163" s="40"/>
      <c r="M163" s="181" t="s">
        <v>19</v>
      </c>
      <c r="N163" s="182" t="s">
        <v>43</v>
      </c>
      <c r="O163" s="65"/>
      <c r="P163" s="183">
        <f t="shared" si="61"/>
        <v>0</v>
      </c>
      <c r="Q163" s="183">
        <v>0</v>
      </c>
      <c r="R163" s="183">
        <f t="shared" si="62"/>
        <v>0</v>
      </c>
      <c r="S163" s="183">
        <v>0</v>
      </c>
      <c r="T163" s="184">
        <f t="shared" si="6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236</v>
      </c>
      <c r="AT163" s="185" t="s">
        <v>139</v>
      </c>
      <c r="AU163" s="185" t="s">
        <v>80</v>
      </c>
      <c r="AY163" s="18" t="s">
        <v>136</v>
      </c>
      <c r="BE163" s="186">
        <f t="shared" si="64"/>
        <v>0</v>
      </c>
      <c r="BF163" s="186">
        <f t="shared" si="65"/>
        <v>0</v>
      </c>
      <c r="BG163" s="186">
        <f t="shared" si="66"/>
        <v>0</v>
      </c>
      <c r="BH163" s="186">
        <f t="shared" si="67"/>
        <v>0</v>
      </c>
      <c r="BI163" s="186">
        <f t="shared" si="68"/>
        <v>0</v>
      </c>
      <c r="BJ163" s="18" t="s">
        <v>80</v>
      </c>
      <c r="BK163" s="186">
        <f t="shared" si="69"/>
        <v>0</v>
      </c>
      <c r="BL163" s="18" t="s">
        <v>236</v>
      </c>
      <c r="BM163" s="185" t="s">
        <v>1122</v>
      </c>
    </row>
    <row r="164" spans="1:65" s="2" customFormat="1" ht="14.4" customHeight="1">
      <c r="A164" s="35"/>
      <c r="B164" s="36"/>
      <c r="C164" s="174" t="s">
        <v>513</v>
      </c>
      <c r="D164" s="174" t="s">
        <v>139</v>
      </c>
      <c r="E164" s="175" t="s">
        <v>1123</v>
      </c>
      <c r="F164" s="176" t="s">
        <v>1124</v>
      </c>
      <c r="G164" s="177" t="s">
        <v>163</v>
      </c>
      <c r="H164" s="178">
        <v>400</v>
      </c>
      <c r="I164" s="179"/>
      <c r="J164" s="180">
        <f t="shared" si="60"/>
        <v>0</v>
      </c>
      <c r="K164" s="176" t="s">
        <v>19</v>
      </c>
      <c r="L164" s="40"/>
      <c r="M164" s="181" t="s">
        <v>19</v>
      </c>
      <c r="N164" s="182" t="s">
        <v>43</v>
      </c>
      <c r="O164" s="65"/>
      <c r="P164" s="183">
        <f t="shared" si="61"/>
        <v>0</v>
      </c>
      <c r="Q164" s="183">
        <v>0</v>
      </c>
      <c r="R164" s="183">
        <f t="shared" si="62"/>
        <v>0</v>
      </c>
      <c r="S164" s="183">
        <v>0</v>
      </c>
      <c r="T164" s="184">
        <f t="shared" si="6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236</v>
      </c>
      <c r="AT164" s="185" t="s">
        <v>139</v>
      </c>
      <c r="AU164" s="185" t="s">
        <v>80</v>
      </c>
      <c r="AY164" s="18" t="s">
        <v>136</v>
      </c>
      <c r="BE164" s="186">
        <f t="shared" si="64"/>
        <v>0</v>
      </c>
      <c r="BF164" s="186">
        <f t="shared" si="65"/>
        <v>0</v>
      </c>
      <c r="BG164" s="186">
        <f t="shared" si="66"/>
        <v>0</v>
      </c>
      <c r="BH164" s="186">
        <f t="shared" si="67"/>
        <v>0</v>
      </c>
      <c r="BI164" s="186">
        <f t="shared" si="68"/>
        <v>0</v>
      </c>
      <c r="BJ164" s="18" t="s">
        <v>80</v>
      </c>
      <c r="BK164" s="186">
        <f t="shared" si="69"/>
        <v>0</v>
      </c>
      <c r="BL164" s="18" t="s">
        <v>236</v>
      </c>
      <c r="BM164" s="185" t="s">
        <v>1125</v>
      </c>
    </row>
    <row r="165" spans="1:65" s="2" customFormat="1" ht="14.4" customHeight="1">
      <c r="A165" s="35"/>
      <c r="B165" s="36"/>
      <c r="C165" s="174" t="s">
        <v>518</v>
      </c>
      <c r="D165" s="174" t="s">
        <v>139</v>
      </c>
      <c r="E165" s="175" t="s">
        <v>1126</v>
      </c>
      <c r="F165" s="176" t="s">
        <v>1127</v>
      </c>
      <c r="G165" s="177" t="s">
        <v>163</v>
      </c>
      <c r="H165" s="178">
        <v>80</v>
      </c>
      <c r="I165" s="179"/>
      <c r="J165" s="180">
        <f t="shared" si="60"/>
        <v>0</v>
      </c>
      <c r="K165" s="176" t="s">
        <v>19</v>
      </c>
      <c r="L165" s="40"/>
      <c r="M165" s="181" t="s">
        <v>19</v>
      </c>
      <c r="N165" s="182" t="s">
        <v>43</v>
      </c>
      <c r="O165" s="65"/>
      <c r="P165" s="183">
        <f t="shared" si="61"/>
        <v>0</v>
      </c>
      <c r="Q165" s="183">
        <v>0</v>
      </c>
      <c r="R165" s="183">
        <f t="shared" si="62"/>
        <v>0</v>
      </c>
      <c r="S165" s="183">
        <v>0</v>
      </c>
      <c r="T165" s="184">
        <f t="shared" si="6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236</v>
      </c>
      <c r="AT165" s="185" t="s">
        <v>139</v>
      </c>
      <c r="AU165" s="185" t="s">
        <v>80</v>
      </c>
      <c r="AY165" s="18" t="s">
        <v>136</v>
      </c>
      <c r="BE165" s="186">
        <f t="shared" si="64"/>
        <v>0</v>
      </c>
      <c r="BF165" s="186">
        <f t="shared" si="65"/>
        <v>0</v>
      </c>
      <c r="BG165" s="186">
        <f t="shared" si="66"/>
        <v>0</v>
      </c>
      <c r="BH165" s="186">
        <f t="shared" si="67"/>
        <v>0</v>
      </c>
      <c r="BI165" s="186">
        <f t="shared" si="68"/>
        <v>0</v>
      </c>
      <c r="BJ165" s="18" t="s">
        <v>80</v>
      </c>
      <c r="BK165" s="186">
        <f t="shared" si="69"/>
        <v>0</v>
      </c>
      <c r="BL165" s="18" t="s">
        <v>236</v>
      </c>
      <c r="BM165" s="185" t="s">
        <v>1128</v>
      </c>
    </row>
    <row r="166" spans="1:65" s="2" customFormat="1" ht="14.4" customHeight="1">
      <c r="A166" s="35"/>
      <c r="B166" s="36"/>
      <c r="C166" s="174" t="s">
        <v>524</v>
      </c>
      <c r="D166" s="174" t="s">
        <v>139</v>
      </c>
      <c r="E166" s="175" t="s">
        <v>1129</v>
      </c>
      <c r="F166" s="176" t="s">
        <v>1130</v>
      </c>
      <c r="G166" s="177" t="s">
        <v>163</v>
      </c>
      <c r="H166" s="178">
        <v>65</v>
      </c>
      <c r="I166" s="179"/>
      <c r="J166" s="180">
        <f t="shared" si="60"/>
        <v>0</v>
      </c>
      <c r="K166" s="176" t="s">
        <v>19</v>
      </c>
      <c r="L166" s="40"/>
      <c r="M166" s="181" t="s">
        <v>19</v>
      </c>
      <c r="N166" s="182" t="s">
        <v>43</v>
      </c>
      <c r="O166" s="65"/>
      <c r="P166" s="183">
        <f t="shared" si="61"/>
        <v>0</v>
      </c>
      <c r="Q166" s="183">
        <v>0</v>
      </c>
      <c r="R166" s="183">
        <f t="shared" si="62"/>
        <v>0</v>
      </c>
      <c r="S166" s="183">
        <v>0</v>
      </c>
      <c r="T166" s="184">
        <f t="shared" si="6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236</v>
      </c>
      <c r="AT166" s="185" t="s">
        <v>139</v>
      </c>
      <c r="AU166" s="185" t="s">
        <v>80</v>
      </c>
      <c r="AY166" s="18" t="s">
        <v>136</v>
      </c>
      <c r="BE166" s="186">
        <f t="shared" si="64"/>
        <v>0</v>
      </c>
      <c r="BF166" s="186">
        <f t="shared" si="65"/>
        <v>0</v>
      </c>
      <c r="BG166" s="186">
        <f t="shared" si="66"/>
        <v>0</v>
      </c>
      <c r="BH166" s="186">
        <f t="shared" si="67"/>
        <v>0</v>
      </c>
      <c r="BI166" s="186">
        <f t="shared" si="68"/>
        <v>0</v>
      </c>
      <c r="BJ166" s="18" t="s">
        <v>80</v>
      </c>
      <c r="BK166" s="186">
        <f t="shared" si="69"/>
        <v>0</v>
      </c>
      <c r="BL166" s="18" t="s">
        <v>236</v>
      </c>
      <c r="BM166" s="185" t="s">
        <v>1131</v>
      </c>
    </row>
    <row r="167" spans="1:65" s="2" customFormat="1" ht="14.4" customHeight="1">
      <c r="A167" s="35"/>
      <c r="B167" s="36"/>
      <c r="C167" s="174" t="s">
        <v>530</v>
      </c>
      <c r="D167" s="174" t="s">
        <v>139</v>
      </c>
      <c r="E167" s="175" t="s">
        <v>1132</v>
      </c>
      <c r="F167" s="176" t="s">
        <v>1133</v>
      </c>
      <c r="G167" s="177" t="s">
        <v>163</v>
      </c>
      <c r="H167" s="178">
        <v>60</v>
      </c>
      <c r="I167" s="179"/>
      <c r="J167" s="180">
        <f t="shared" si="60"/>
        <v>0</v>
      </c>
      <c r="K167" s="176" t="s">
        <v>19</v>
      </c>
      <c r="L167" s="40"/>
      <c r="M167" s="181" t="s">
        <v>19</v>
      </c>
      <c r="N167" s="182" t="s">
        <v>43</v>
      </c>
      <c r="O167" s="65"/>
      <c r="P167" s="183">
        <f t="shared" si="61"/>
        <v>0</v>
      </c>
      <c r="Q167" s="183">
        <v>0</v>
      </c>
      <c r="R167" s="183">
        <f t="shared" si="62"/>
        <v>0</v>
      </c>
      <c r="S167" s="183">
        <v>0</v>
      </c>
      <c r="T167" s="184">
        <f t="shared" si="6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236</v>
      </c>
      <c r="AT167" s="185" t="s">
        <v>139</v>
      </c>
      <c r="AU167" s="185" t="s">
        <v>80</v>
      </c>
      <c r="AY167" s="18" t="s">
        <v>136</v>
      </c>
      <c r="BE167" s="186">
        <f t="shared" si="64"/>
        <v>0</v>
      </c>
      <c r="BF167" s="186">
        <f t="shared" si="65"/>
        <v>0</v>
      </c>
      <c r="BG167" s="186">
        <f t="shared" si="66"/>
        <v>0</v>
      </c>
      <c r="BH167" s="186">
        <f t="shared" si="67"/>
        <v>0</v>
      </c>
      <c r="BI167" s="186">
        <f t="shared" si="68"/>
        <v>0</v>
      </c>
      <c r="BJ167" s="18" t="s">
        <v>80</v>
      </c>
      <c r="BK167" s="186">
        <f t="shared" si="69"/>
        <v>0</v>
      </c>
      <c r="BL167" s="18" t="s">
        <v>236</v>
      </c>
      <c r="BM167" s="185" t="s">
        <v>1134</v>
      </c>
    </row>
    <row r="168" spans="1:65" s="2" customFormat="1" ht="14.4" customHeight="1">
      <c r="A168" s="35"/>
      <c r="B168" s="36"/>
      <c r="C168" s="174" t="s">
        <v>536</v>
      </c>
      <c r="D168" s="174" t="s">
        <v>139</v>
      </c>
      <c r="E168" s="175" t="s">
        <v>1135</v>
      </c>
      <c r="F168" s="176" t="s">
        <v>1136</v>
      </c>
      <c r="G168" s="177" t="s">
        <v>642</v>
      </c>
      <c r="H168" s="178">
        <v>160</v>
      </c>
      <c r="I168" s="179"/>
      <c r="J168" s="180">
        <f t="shared" si="60"/>
        <v>0</v>
      </c>
      <c r="K168" s="176" t="s">
        <v>19</v>
      </c>
      <c r="L168" s="40"/>
      <c r="M168" s="181" t="s">
        <v>19</v>
      </c>
      <c r="N168" s="182" t="s">
        <v>43</v>
      </c>
      <c r="O168" s="65"/>
      <c r="P168" s="183">
        <f t="shared" si="61"/>
        <v>0</v>
      </c>
      <c r="Q168" s="183">
        <v>0</v>
      </c>
      <c r="R168" s="183">
        <f t="shared" si="62"/>
        <v>0</v>
      </c>
      <c r="S168" s="183">
        <v>0</v>
      </c>
      <c r="T168" s="184">
        <f t="shared" si="6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236</v>
      </c>
      <c r="AT168" s="185" t="s">
        <v>139</v>
      </c>
      <c r="AU168" s="185" t="s">
        <v>80</v>
      </c>
      <c r="AY168" s="18" t="s">
        <v>136</v>
      </c>
      <c r="BE168" s="186">
        <f t="shared" si="64"/>
        <v>0</v>
      </c>
      <c r="BF168" s="186">
        <f t="shared" si="65"/>
        <v>0</v>
      </c>
      <c r="BG168" s="186">
        <f t="shared" si="66"/>
        <v>0</v>
      </c>
      <c r="BH168" s="186">
        <f t="shared" si="67"/>
        <v>0</v>
      </c>
      <c r="BI168" s="186">
        <f t="shared" si="68"/>
        <v>0</v>
      </c>
      <c r="BJ168" s="18" t="s">
        <v>80</v>
      </c>
      <c r="BK168" s="186">
        <f t="shared" si="69"/>
        <v>0</v>
      </c>
      <c r="BL168" s="18" t="s">
        <v>236</v>
      </c>
      <c r="BM168" s="185" t="s">
        <v>1137</v>
      </c>
    </row>
    <row r="169" spans="1:65" s="12" customFormat="1" ht="25.95" customHeight="1">
      <c r="B169" s="158"/>
      <c r="C169" s="159"/>
      <c r="D169" s="160" t="s">
        <v>71</v>
      </c>
      <c r="E169" s="161" t="s">
        <v>1138</v>
      </c>
      <c r="F169" s="161" t="s">
        <v>1139</v>
      </c>
      <c r="G169" s="159"/>
      <c r="H169" s="159"/>
      <c r="I169" s="162"/>
      <c r="J169" s="163">
        <f>BK169</f>
        <v>0</v>
      </c>
      <c r="K169" s="159"/>
      <c r="L169" s="164"/>
      <c r="M169" s="165"/>
      <c r="N169" s="166"/>
      <c r="O169" s="166"/>
      <c r="P169" s="167">
        <f>P170</f>
        <v>0</v>
      </c>
      <c r="Q169" s="166"/>
      <c r="R169" s="167">
        <f>R170</f>
        <v>0</v>
      </c>
      <c r="S169" s="166"/>
      <c r="T169" s="168">
        <f>T170</f>
        <v>0</v>
      </c>
      <c r="AR169" s="169" t="s">
        <v>80</v>
      </c>
      <c r="AT169" s="170" t="s">
        <v>71</v>
      </c>
      <c r="AU169" s="170" t="s">
        <v>72</v>
      </c>
      <c r="AY169" s="169" t="s">
        <v>136</v>
      </c>
      <c r="BK169" s="171">
        <f>BK170</f>
        <v>0</v>
      </c>
    </row>
    <row r="170" spans="1:65" s="2" customFormat="1" ht="22.2" customHeight="1">
      <c r="A170" s="35"/>
      <c r="B170" s="36"/>
      <c r="C170" s="226" t="s">
        <v>542</v>
      </c>
      <c r="D170" s="226" t="s">
        <v>473</v>
      </c>
      <c r="E170" s="227" t="s">
        <v>1140</v>
      </c>
      <c r="F170" s="228" t="s">
        <v>1141</v>
      </c>
      <c r="G170" s="229" t="s">
        <v>642</v>
      </c>
      <c r="H170" s="230">
        <v>1</v>
      </c>
      <c r="I170" s="231"/>
      <c r="J170" s="232">
        <f>ROUND(I170*H170,2)</f>
        <v>0</v>
      </c>
      <c r="K170" s="228" t="s">
        <v>19</v>
      </c>
      <c r="L170" s="233"/>
      <c r="M170" s="234" t="s">
        <v>19</v>
      </c>
      <c r="N170" s="235" t="s">
        <v>43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331</v>
      </c>
      <c r="AT170" s="185" t="s">
        <v>473</v>
      </c>
      <c r="AU170" s="185" t="s">
        <v>80</v>
      </c>
      <c r="AY170" s="18" t="s">
        <v>136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236</v>
      </c>
      <c r="BM170" s="185" t="s">
        <v>1142</v>
      </c>
    </row>
    <row r="171" spans="1:65" s="12" customFormat="1" ht="25.95" customHeight="1">
      <c r="B171" s="158"/>
      <c r="C171" s="159"/>
      <c r="D171" s="160" t="s">
        <v>71</v>
      </c>
      <c r="E171" s="161" t="s">
        <v>1143</v>
      </c>
      <c r="F171" s="161" t="s">
        <v>1144</v>
      </c>
      <c r="G171" s="159"/>
      <c r="H171" s="159"/>
      <c r="I171" s="162"/>
      <c r="J171" s="163">
        <f>BK171</f>
        <v>0</v>
      </c>
      <c r="K171" s="159"/>
      <c r="L171" s="164"/>
      <c r="M171" s="165"/>
      <c r="N171" s="166"/>
      <c r="O171" s="166"/>
      <c r="P171" s="167">
        <f>SUM(P172:P175)</f>
        <v>0</v>
      </c>
      <c r="Q171" s="166"/>
      <c r="R171" s="167">
        <f>SUM(R172:R175)</f>
        <v>0</v>
      </c>
      <c r="S171" s="166"/>
      <c r="T171" s="168">
        <f>SUM(T172:T175)</f>
        <v>0</v>
      </c>
      <c r="AR171" s="169" t="s">
        <v>80</v>
      </c>
      <c r="AT171" s="170" t="s">
        <v>71</v>
      </c>
      <c r="AU171" s="170" t="s">
        <v>72</v>
      </c>
      <c r="AY171" s="169" t="s">
        <v>136</v>
      </c>
      <c r="BK171" s="171">
        <f>SUM(BK172:BK175)</f>
        <v>0</v>
      </c>
    </row>
    <row r="172" spans="1:65" s="2" customFormat="1" ht="14.4" customHeight="1">
      <c r="A172" s="35"/>
      <c r="B172" s="36"/>
      <c r="C172" s="174" t="s">
        <v>549</v>
      </c>
      <c r="D172" s="174" t="s">
        <v>139</v>
      </c>
      <c r="E172" s="175" t="s">
        <v>1145</v>
      </c>
      <c r="F172" s="176" t="s">
        <v>1146</v>
      </c>
      <c r="G172" s="177" t="s">
        <v>642</v>
      </c>
      <c r="H172" s="178">
        <v>60</v>
      </c>
      <c r="I172" s="179"/>
      <c r="J172" s="180">
        <f>ROUND(I172*H172,2)</f>
        <v>0</v>
      </c>
      <c r="K172" s="176" t="s">
        <v>19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236</v>
      </c>
      <c r="AT172" s="185" t="s">
        <v>139</v>
      </c>
      <c r="AU172" s="185" t="s">
        <v>80</v>
      </c>
      <c r="AY172" s="18" t="s">
        <v>136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236</v>
      </c>
      <c r="BM172" s="185" t="s">
        <v>1147</v>
      </c>
    </row>
    <row r="173" spans="1:65" s="2" customFormat="1" ht="14.4" customHeight="1">
      <c r="A173" s="35"/>
      <c r="B173" s="36"/>
      <c r="C173" s="174" t="s">
        <v>555</v>
      </c>
      <c r="D173" s="174" t="s">
        <v>139</v>
      </c>
      <c r="E173" s="175" t="s">
        <v>1148</v>
      </c>
      <c r="F173" s="176" t="s">
        <v>1149</v>
      </c>
      <c r="G173" s="177" t="s">
        <v>642</v>
      </c>
      <c r="H173" s="178">
        <v>12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236</v>
      </c>
      <c r="AT173" s="185" t="s">
        <v>139</v>
      </c>
      <c r="AU173" s="185" t="s">
        <v>80</v>
      </c>
      <c r="AY173" s="18" t="s">
        <v>136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236</v>
      </c>
      <c r="BM173" s="185" t="s">
        <v>1150</v>
      </c>
    </row>
    <row r="174" spans="1:65" s="2" customFormat="1" ht="14.4" customHeight="1">
      <c r="A174" s="35"/>
      <c r="B174" s="36"/>
      <c r="C174" s="174" t="s">
        <v>563</v>
      </c>
      <c r="D174" s="174" t="s">
        <v>139</v>
      </c>
      <c r="E174" s="175" t="s">
        <v>1151</v>
      </c>
      <c r="F174" s="176" t="s">
        <v>1152</v>
      </c>
      <c r="G174" s="177" t="s">
        <v>642</v>
      </c>
      <c r="H174" s="178">
        <v>1</v>
      </c>
      <c r="I174" s="179"/>
      <c r="J174" s="180">
        <f>ROUND(I174*H174,2)</f>
        <v>0</v>
      </c>
      <c r="K174" s="176" t="s">
        <v>19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236</v>
      </c>
      <c r="AT174" s="185" t="s">
        <v>139</v>
      </c>
      <c r="AU174" s="185" t="s">
        <v>80</v>
      </c>
      <c r="AY174" s="18" t="s">
        <v>136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80</v>
      </c>
      <c r="BK174" s="186">
        <f>ROUND(I174*H174,2)</f>
        <v>0</v>
      </c>
      <c r="BL174" s="18" t="s">
        <v>236</v>
      </c>
      <c r="BM174" s="185" t="s">
        <v>1153</v>
      </c>
    </row>
    <row r="175" spans="1:65" s="2" customFormat="1" ht="14.4" customHeight="1">
      <c r="A175" s="35"/>
      <c r="B175" s="36"/>
      <c r="C175" s="174" t="s">
        <v>570</v>
      </c>
      <c r="D175" s="174" t="s">
        <v>139</v>
      </c>
      <c r="E175" s="175" t="s">
        <v>1154</v>
      </c>
      <c r="F175" s="176" t="s">
        <v>1155</v>
      </c>
      <c r="G175" s="177" t="s">
        <v>642</v>
      </c>
      <c r="H175" s="178">
        <v>1</v>
      </c>
      <c r="I175" s="179"/>
      <c r="J175" s="180">
        <f>ROUND(I175*H175,2)</f>
        <v>0</v>
      </c>
      <c r="K175" s="176" t="s">
        <v>19</v>
      </c>
      <c r="L175" s="40"/>
      <c r="M175" s="181" t="s">
        <v>19</v>
      </c>
      <c r="N175" s="182" t="s">
        <v>43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236</v>
      </c>
      <c r="AT175" s="185" t="s">
        <v>139</v>
      </c>
      <c r="AU175" s="185" t="s">
        <v>80</v>
      </c>
      <c r="AY175" s="18" t="s">
        <v>136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80</v>
      </c>
      <c r="BK175" s="186">
        <f>ROUND(I175*H175,2)</f>
        <v>0</v>
      </c>
      <c r="BL175" s="18" t="s">
        <v>236</v>
      </c>
      <c r="BM175" s="185" t="s">
        <v>1156</v>
      </c>
    </row>
    <row r="176" spans="1:65" s="12" customFormat="1" ht="25.95" customHeight="1">
      <c r="B176" s="158"/>
      <c r="C176" s="159"/>
      <c r="D176" s="160" t="s">
        <v>71</v>
      </c>
      <c r="E176" s="161" t="s">
        <v>1157</v>
      </c>
      <c r="F176" s="161" t="s">
        <v>1158</v>
      </c>
      <c r="G176" s="159"/>
      <c r="H176" s="159"/>
      <c r="I176" s="162"/>
      <c r="J176" s="163">
        <f>BK176</f>
        <v>0</v>
      </c>
      <c r="K176" s="159"/>
      <c r="L176" s="164"/>
      <c r="M176" s="165"/>
      <c r="N176" s="166"/>
      <c r="O176" s="166"/>
      <c r="P176" s="167">
        <f>P177</f>
        <v>0</v>
      </c>
      <c r="Q176" s="166"/>
      <c r="R176" s="167">
        <f>R177</f>
        <v>0</v>
      </c>
      <c r="S176" s="166"/>
      <c r="T176" s="168">
        <f>T177</f>
        <v>0</v>
      </c>
      <c r="AR176" s="169" t="s">
        <v>80</v>
      </c>
      <c r="AT176" s="170" t="s">
        <v>71</v>
      </c>
      <c r="AU176" s="170" t="s">
        <v>72</v>
      </c>
      <c r="AY176" s="169" t="s">
        <v>136</v>
      </c>
      <c r="BK176" s="171">
        <f>BK177</f>
        <v>0</v>
      </c>
    </row>
    <row r="177" spans="1:65" s="2" customFormat="1" ht="30" customHeight="1">
      <c r="A177" s="35"/>
      <c r="B177" s="36"/>
      <c r="C177" s="226" t="s">
        <v>576</v>
      </c>
      <c r="D177" s="226" t="s">
        <v>473</v>
      </c>
      <c r="E177" s="227" t="s">
        <v>1159</v>
      </c>
      <c r="F177" s="228" t="s">
        <v>1160</v>
      </c>
      <c r="G177" s="229" t="s">
        <v>642</v>
      </c>
      <c r="H177" s="230">
        <v>1</v>
      </c>
      <c r="I177" s="231"/>
      <c r="J177" s="232">
        <f>ROUND(I177*H177,2)</f>
        <v>0</v>
      </c>
      <c r="K177" s="228" t="s">
        <v>19</v>
      </c>
      <c r="L177" s="233"/>
      <c r="M177" s="244" t="s">
        <v>19</v>
      </c>
      <c r="N177" s="245" t="s">
        <v>43</v>
      </c>
      <c r="O177" s="241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331</v>
      </c>
      <c r="AT177" s="185" t="s">
        <v>473</v>
      </c>
      <c r="AU177" s="185" t="s">
        <v>80</v>
      </c>
      <c r="AY177" s="18" t="s">
        <v>136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80</v>
      </c>
      <c r="BK177" s="186">
        <f>ROUND(I177*H177,2)</f>
        <v>0</v>
      </c>
      <c r="BL177" s="18" t="s">
        <v>236</v>
      </c>
      <c r="BM177" s="185" t="s">
        <v>1161</v>
      </c>
    </row>
    <row r="178" spans="1:65" s="2" customFormat="1" ht="6.9" customHeight="1">
      <c r="A178" s="35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0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algorithmName="SHA-512" hashValue="HYwsmg5m4QKl8em8lredyo6i8NwDCzUv1CqSJIwqpyLC7XiXLOHBfj9PEpG+qgSK8V0NZxb4Ywh4JO5v5tVUQA==" saltValue="Igy2JF7bghlCMdMGsBNxUH0t41KiewPWfKxiSgiQ9KLgLrCYq9coWqGQDWItjnVB5/slltlwZ6ryKtFCdYYqKg==" spinCount="100000" sheet="1" objects="1" scenarios="1" formatColumns="0" formatRows="0" autoFilter="0"/>
  <autoFilter ref="C89:K17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1162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ROUND((SUM(BE88:BE137)),  2)</f>
        <v>0</v>
      </c>
      <c r="G33" s="35"/>
      <c r="H33" s="35"/>
      <c r="I33" s="119">
        <v>0.21</v>
      </c>
      <c r="J33" s="118">
        <f>ROUND(((SUM(BE88:BE137))*I33),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ROUND((SUM(BF88:BF137)),  2)</f>
        <v>0</v>
      </c>
      <c r="G34" s="35"/>
      <c r="H34" s="35"/>
      <c r="I34" s="119">
        <v>0.15</v>
      </c>
      <c r="J34" s="118">
        <f>ROUND(((SUM(BF88:BF137))*I34),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ROUND((SUM(BG88:BG137)),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ROUND((SUM(BH88:BH137)),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ROUND((SUM(BI88:BI137)),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06 - Slaboproud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1163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9" customFormat="1" ht="24.9" customHeight="1">
      <c r="B61" s="135"/>
      <c r="C61" s="136"/>
      <c r="D61" s="137" t="s">
        <v>1164</v>
      </c>
      <c r="E61" s="138"/>
      <c r="F61" s="138"/>
      <c r="G61" s="138"/>
      <c r="H61" s="138"/>
      <c r="I61" s="138"/>
      <c r="J61" s="139">
        <f>J98</f>
        <v>0</v>
      </c>
      <c r="K61" s="136"/>
      <c r="L61" s="140"/>
    </row>
    <row r="62" spans="1:47" s="9" customFormat="1" ht="24.9" customHeight="1">
      <c r="B62" s="135"/>
      <c r="C62" s="136"/>
      <c r="D62" s="137" t="s">
        <v>904</v>
      </c>
      <c r="E62" s="138"/>
      <c r="F62" s="138"/>
      <c r="G62" s="138"/>
      <c r="H62" s="138"/>
      <c r="I62" s="138"/>
      <c r="J62" s="139">
        <f>J108</f>
        <v>0</v>
      </c>
      <c r="K62" s="136"/>
      <c r="L62" s="140"/>
    </row>
    <row r="63" spans="1:47" s="9" customFormat="1" ht="24.9" customHeight="1">
      <c r="B63" s="135"/>
      <c r="C63" s="136"/>
      <c r="D63" s="137" t="s">
        <v>905</v>
      </c>
      <c r="E63" s="138"/>
      <c r="F63" s="138"/>
      <c r="G63" s="138"/>
      <c r="H63" s="138"/>
      <c r="I63" s="138"/>
      <c r="J63" s="139">
        <f>J113</f>
        <v>0</v>
      </c>
      <c r="K63" s="136"/>
      <c r="L63" s="140"/>
    </row>
    <row r="64" spans="1:47" s="9" customFormat="1" ht="24.9" customHeight="1">
      <c r="B64" s="135"/>
      <c r="C64" s="136"/>
      <c r="D64" s="137" t="s">
        <v>906</v>
      </c>
      <c r="E64" s="138"/>
      <c r="F64" s="138"/>
      <c r="G64" s="138"/>
      <c r="H64" s="138"/>
      <c r="I64" s="138"/>
      <c r="J64" s="139">
        <f>J117</f>
        <v>0</v>
      </c>
      <c r="K64" s="136"/>
      <c r="L64" s="140"/>
    </row>
    <row r="65" spans="1:31" s="9" customFormat="1" ht="24.9" customHeight="1">
      <c r="B65" s="135"/>
      <c r="C65" s="136"/>
      <c r="D65" s="137" t="s">
        <v>907</v>
      </c>
      <c r="E65" s="138"/>
      <c r="F65" s="138"/>
      <c r="G65" s="138"/>
      <c r="H65" s="138"/>
      <c r="I65" s="138"/>
      <c r="J65" s="139">
        <f>J119</f>
        <v>0</v>
      </c>
      <c r="K65" s="136"/>
      <c r="L65" s="140"/>
    </row>
    <row r="66" spans="1:31" s="9" customFormat="1" ht="24.9" customHeight="1">
      <c r="B66" s="135"/>
      <c r="C66" s="136"/>
      <c r="D66" s="137" t="s">
        <v>1165</v>
      </c>
      <c r="E66" s="138"/>
      <c r="F66" s="138"/>
      <c r="G66" s="138"/>
      <c r="H66" s="138"/>
      <c r="I66" s="138"/>
      <c r="J66" s="139">
        <f>J121</f>
        <v>0</v>
      </c>
      <c r="K66" s="136"/>
      <c r="L66" s="140"/>
    </row>
    <row r="67" spans="1:31" s="9" customFormat="1" ht="24.9" customHeight="1">
      <c r="B67" s="135"/>
      <c r="C67" s="136"/>
      <c r="D67" s="137" t="s">
        <v>909</v>
      </c>
      <c r="E67" s="138"/>
      <c r="F67" s="138"/>
      <c r="G67" s="138"/>
      <c r="H67" s="138"/>
      <c r="I67" s="138"/>
      <c r="J67" s="139">
        <f>J123</f>
        <v>0</v>
      </c>
      <c r="K67" s="136"/>
      <c r="L67" s="140"/>
    </row>
    <row r="68" spans="1:31" s="9" customFormat="1" ht="24.9" customHeight="1">
      <c r="B68" s="135"/>
      <c r="C68" s="136"/>
      <c r="D68" s="137" t="s">
        <v>1166</v>
      </c>
      <c r="E68" s="138"/>
      <c r="F68" s="138"/>
      <c r="G68" s="138"/>
      <c r="H68" s="138"/>
      <c r="I68" s="138"/>
      <c r="J68" s="139">
        <f>J129</f>
        <v>0</v>
      </c>
      <c r="K68" s="136"/>
      <c r="L68" s="140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121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4.4" customHeight="1">
      <c r="A78" s="35"/>
      <c r="B78" s="36"/>
      <c r="C78" s="37"/>
      <c r="D78" s="37"/>
      <c r="E78" s="377" t="str">
        <f>E7</f>
        <v>ZŠ Krušnohorská K.Vary -dílny, kabinet</v>
      </c>
      <c r="F78" s="378"/>
      <c r="G78" s="378"/>
      <c r="H78" s="378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7"/>
      <c r="D80" s="37"/>
      <c r="E80" s="330" t="str">
        <f>E9</f>
        <v>06 - Slaboproud</v>
      </c>
      <c r="F80" s="379"/>
      <c r="G80" s="379"/>
      <c r="H80" s="379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 xml:space="preserve"> </v>
      </c>
      <c r="G82" s="37"/>
      <c r="H82" s="37"/>
      <c r="I82" s="30" t="s">
        <v>23</v>
      </c>
      <c r="J82" s="60" t="str">
        <f>IF(J12="","",J12)</f>
        <v>5. 2. 2023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6.4" customHeight="1">
      <c r="A84" s="35"/>
      <c r="B84" s="36"/>
      <c r="C84" s="30" t="s">
        <v>25</v>
      </c>
      <c r="D84" s="37"/>
      <c r="E84" s="37"/>
      <c r="F84" s="28" t="str">
        <f>E15</f>
        <v>Statutární město K.Vary</v>
      </c>
      <c r="G84" s="37"/>
      <c r="H84" s="37"/>
      <c r="I84" s="30" t="s">
        <v>31</v>
      </c>
      <c r="J84" s="33" t="str">
        <f>E21</f>
        <v>Anna Dindáková, Staré Sedlo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6" customHeight="1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Šimková Dita, K.vary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122</v>
      </c>
      <c r="D87" s="150" t="s">
        <v>57</v>
      </c>
      <c r="E87" s="150" t="s">
        <v>53</v>
      </c>
      <c r="F87" s="150" t="s">
        <v>54</v>
      </c>
      <c r="G87" s="150" t="s">
        <v>123</v>
      </c>
      <c r="H87" s="150" t="s">
        <v>124</v>
      </c>
      <c r="I87" s="150" t="s">
        <v>125</v>
      </c>
      <c r="J87" s="150" t="s">
        <v>103</v>
      </c>
      <c r="K87" s="151" t="s">
        <v>126</v>
      </c>
      <c r="L87" s="152"/>
      <c r="M87" s="69" t="s">
        <v>19</v>
      </c>
      <c r="N87" s="70" t="s">
        <v>42</v>
      </c>
      <c r="O87" s="70" t="s">
        <v>127</v>
      </c>
      <c r="P87" s="70" t="s">
        <v>128</v>
      </c>
      <c r="Q87" s="70" t="s">
        <v>129</v>
      </c>
      <c r="R87" s="70" t="s">
        <v>130</v>
      </c>
      <c r="S87" s="70" t="s">
        <v>131</v>
      </c>
      <c r="T87" s="71" t="s">
        <v>132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>
      <c r="A88" s="35"/>
      <c r="B88" s="36"/>
      <c r="C88" s="76" t="s">
        <v>133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P89+P98+P108+P113+P117+P119+P121+P123+P129</f>
        <v>0</v>
      </c>
      <c r="Q88" s="73"/>
      <c r="R88" s="155">
        <f>R89+R98+R108+R113+R117+R119+R121+R123+R129</f>
        <v>0</v>
      </c>
      <c r="S88" s="73"/>
      <c r="T88" s="156">
        <f>T89+T98+T108+T113+T117+T119+T121+T123+T129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104</v>
      </c>
      <c r="BK88" s="157">
        <f>BK89+BK98+BK108+BK113+BK117+BK119+BK121+BK123+BK129</f>
        <v>0</v>
      </c>
    </row>
    <row r="89" spans="1:65" s="12" customFormat="1" ht="25.95" customHeight="1">
      <c r="B89" s="158"/>
      <c r="C89" s="159"/>
      <c r="D89" s="160" t="s">
        <v>71</v>
      </c>
      <c r="E89" s="161" t="s">
        <v>911</v>
      </c>
      <c r="F89" s="161" t="s">
        <v>1167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SUM(P90:P97)</f>
        <v>0</v>
      </c>
      <c r="Q89" s="166"/>
      <c r="R89" s="167">
        <f>SUM(R90:R97)</f>
        <v>0</v>
      </c>
      <c r="S89" s="166"/>
      <c r="T89" s="168">
        <f>SUM(T90:T97)</f>
        <v>0</v>
      </c>
      <c r="AR89" s="169" t="s">
        <v>80</v>
      </c>
      <c r="AT89" s="170" t="s">
        <v>71</v>
      </c>
      <c r="AU89" s="170" t="s">
        <v>72</v>
      </c>
      <c r="AY89" s="169" t="s">
        <v>136</v>
      </c>
      <c r="BK89" s="171">
        <f>SUM(BK90:BK97)</f>
        <v>0</v>
      </c>
    </row>
    <row r="90" spans="1:65" s="2" customFormat="1" ht="14.4" customHeight="1">
      <c r="A90" s="35"/>
      <c r="B90" s="36"/>
      <c r="C90" s="226" t="s">
        <v>80</v>
      </c>
      <c r="D90" s="226" t="s">
        <v>473</v>
      </c>
      <c r="E90" s="227" t="s">
        <v>1168</v>
      </c>
      <c r="F90" s="228" t="s">
        <v>1169</v>
      </c>
      <c r="G90" s="229" t="s">
        <v>642</v>
      </c>
      <c r="H90" s="230">
        <v>3</v>
      </c>
      <c r="I90" s="231"/>
      <c r="J90" s="232">
        <f t="shared" ref="J90:J97" si="0">ROUND(I90*H90,2)</f>
        <v>0</v>
      </c>
      <c r="K90" s="228" t="s">
        <v>19</v>
      </c>
      <c r="L90" s="233"/>
      <c r="M90" s="234" t="s">
        <v>19</v>
      </c>
      <c r="N90" s="235" t="s">
        <v>43</v>
      </c>
      <c r="O90" s="65"/>
      <c r="P90" s="183">
        <f t="shared" ref="P90:P97" si="1">O90*H90</f>
        <v>0</v>
      </c>
      <c r="Q90" s="183">
        <v>0</v>
      </c>
      <c r="R90" s="183">
        <f t="shared" ref="R90:R97" si="2">Q90*H90</f>
        <v>0</v>
      </c>
      <c r="S90" s="183">
        <v>0</v>
      </c>
      <c r="T90" s="184">
        <f t="shared" ref="T90:T97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331</v>
      </c>
      <c r="AT90" s="185" t="s">
        <v>473</v>
      </c>
      <c r="AU90" s="185" t="s">
        <v>80</v>
      </c>
      <c r="AY90" s="18" t="s">
        <v>136</v>
      </c>
      <c r="BE90" s="186">
        <f t="shared" ref="BE90:BE97" si="4">IF(N90="základní",J90,0)</f>
        <v>0</v>
      </c>
      <c r="BF90" s="186">
        <f t="shared" ref="BF90:BF97" si="5">IF(N90="snížená",J90,0)</f>
        <v>0</v>
      </c>
      <c r="BG90" s="186">
        <f t="shared" ref="BG90:BG97" si="6">IF(N90="zákl. přenesená",J90,0)</f>
        <v>0</v>
      </c>
      <c r="BH90" s="186">
        <f t="shared" ref="BH90:BH97" si="7">IF(N90="sníž. přenesená",J90,0)</f>
        <v>0</v>
      </c>
      <c r="BI90" s="186">
        <f t="shared" ref="BI90:BI97" si="8">IF(N90="nulová",J90,0)</f>
        <v>0</v>
      </c>
      <c r="BJ90" s="18" t="s">
        <v>80</v>
      </c>
      <c r="BK90" s="186">
        <f t="shared" ref="BK90:BK97" si="9">ROUND(I90*H90,2)</f>
        <v>0</v>
      </c>
      <c r="BL90" s="18" t="s">
        <v>236</v>
      </c>
      <c r="BM90" s="185" t="s">
        <v>1170</v>
      </c>
    </row>
    <row r="91" spans="1:65" s="2" customFormat="1" ht="19.8" customHeight="1">
      <c r="A91" s="35"/>
      <c r="B91" s="36"/>
      <c r="C91" s="226" t="s">
        <v>82</v>
      </c>
      <c r="D91" s="226" t="s">
        <v>473</v>
      </c>
      <c r="E91" s="227" t="s">
        <v>1171</v>
      </c>
      <c r="F91" s="228" t="s">
        <v>1172</v>
      </c>
      <c r="G91" s="229" t="s">
        <v>642</v>
      </c>
      <c r="H91" s="230">
        <v>5</v>
      </c>
      <c r="I91" s="231"/>
      <c r="J91" s="232">
        <f t="shared" si="0"/>
        <v>0</v>
      </c>
      <c r="K91" s="228" t="s">
        <v>19</v>
      </c>
      <c r="L91" s="233"/>
      <c r="M91" s="234" t="s">
        <v>19</v>
      </c>
      <c r="N91" s="235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331</v>
      </c>
      <c r="AT91" s="185" t="s">
        <v>473</v>
      </c>
      <c r="AU91" s="185" t="s">
        <v>80</v>
      </c>
      <c r="AY91" s="18" t="s">
        <v>136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236</v>
      </c>
      <c r="BM91" s="185" t="s">
        <v>1173</v>
      </c>
    </row>
    <row r="92" spans="1:65" s="2" customFormat="1" ht="14.4" customHeight="1">
      <c r="A92" s="35"/>
      <c r="B92" s="36"/>
      <c r="C92" s="226" t="s">
        <v>137</v>
      </c>
      <c r="D92" s="226" t="s">
        <v>473</v>
      </c>
      <c r="E92" s="227" t="s">
        <v>1174</v>
      </c>
      <c r="F92" s="228" t="s">
        <v>1175</v>
      </c>
      <c r="G92" s="229" t="s">
        <v>642</v>
      </c>
      <c r="H92" s="230">
        <v>6</v>
      </c>
      <c r="I92" s="231"/>
      <c r="J92" s="232">
        <f t="shared" si="0"/>
        <v>0</v>
      </c>
      <c r="K92" s="228" t="s">
        <v>19</v>
      </c>
      <c r="L92" s="233"/>
      <c r="M92" s="234" t="s">
        <v>19</v>
      </c>
      <c r="N92" s="235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331</v>
      </c>
      <c r="AT92" s="185" t="s">
        <v>473</v>
      </c>
      <c r="AU92" s="185" t="s">
        <v>80</v>
      </c>
      <c r="AY92" s="18" t="s">
        <v>136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236</v>
      </c>
      <c r="BM92" s="185" t="s">
        <v>1176</v>
      </c>
    </row>
    <row r="93" spans="1:65" s="2" customFormat="1" ht="19.8" customHeight="1">
      <c r="A93" s="35"/>
      <c r="B93" s="36"/>
      <c r="C93" s="226" t="s">
        <v>144</v>
      </c>
      <c r="D93" s="226" t="s">
        <v>473</v>
      </c>
      <c r="E93" s="227" t="s">
        <v>1177</v>
      </c>
      <c r="F93" s="228" t="s">
        <v>1178</v>
      </c>
      <c r="G93" s="229" t="s">
        <v>642</v>
      </c>
      <c r="H93" s="230">
        <v>2</v>
      </c>
      <c r="I93" s="231"/>
      <c r="J93" s="232">
        <f t="shared" si="0"/>
        <v>0</v>
      </c>
      <c r="K93" s="228" t="s">
        <v>19</v>
      </c>
      <c r="L93" s="233"/>
      <c r="M93" s="234" t="s">
        <v>19</v>
      </c>
      <c r="N93" s="235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331</v>
      </c>
      <c r="AT93" s="185" t="s">
        <v>473</v>
      </c>
      <c r="AU93" s="185" t="s">
        <v>80</v>
      </c>
      <c r="AY93" s="18" t="s">
        <v>136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236</v>
      </c>
      <c r="BM93" s="185" t="s">
        <v>1179</v>
      </c>
    </row>
    <row r="94" spans="1:65" s="2" customFormat="1" ht="22.2" customHeight="1">
      <c r="A94" s="35"/>
      <c r="B94" s="36"/>
      <c r="C94" s="226" t="s">
        <v>169</v>
      </c>
      <c r="D94" s="226" t="s">
        <v>473</v>
      </c>
      <c r="E94" s="227" t="s">
        <v>1180</v>
      </c>
      <c r="F94" s="228" t="s">
        <v>1181</v>
      </c>
      <c r="G94" s="229" t="s">
        <v>642</v>
      </c>
      <c r="H94" s="230">
        <v>2</v>
      </c>
      <c r="I94" s="231"/>
      <c r="J94" s="232">
        <f t="shared" si="0"/>
        <v>0</v>
      </c>
      <c r="K94" s="228" t="s">
        <v>19</v>
      </c>
      <c r="L94" s="233"/>
      <c r="M94" s="234" t="s">
        <v>19</v>
      </c>
      <c r="N94" s="235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331</v>
      </c>
      <c r="AT94" s="185" t="s">
        <v>473</v>
      </c>
      <c r="AU94" s="185" t="s">
        <v>80</v>
      </c>
      <c r="AY94" s="18" t="s">
        <v>136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236</v>
      </c>
      <c r="BM94" s="185" t="s">
        <v>1182</v>
      </c>
    </row>
    <row r="95" spans="1:65" s="2" customFormat="1" ht="14.4" customHeight="1">
      <c r="A95" s="35"/>
      <c r="B95" s="36"/>
      <c r="C95" s="226" t="s">
        <v>167</v>
      </c>
      <c r="D95" s="226" t="s">
        <v>473</v>
      </c>
      <c r="E95" s="227" t="s">
        <v>1183</v>
      </c>
      <c r="F95" s="228" t="s">
        <v>1184</v>
      </c>
      <c r="G95" s="229" t="s">
        <v>642</v>
      </c>
      <c r="H95" s="230">
        <v>1</v>
      </c>
      <c r="I95" s="231"/>
      <c r="J95" s="232">
        <f t="shared" si="0"/>
        <v>0</v>
      </c>
      <c r="K95" s="228" t="s">
        <v>19</v>
      </c>
      <c r="L95" s="233"/>
      <c r="M95" s="234" t="s">
        <v>19</v>
      </c>
      <c r="N95" s="235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331</v>
      </c>
      <c r="AT95" s="185" t="s">
        <v>473</v>
      </c>
      <c r="AU95" s="185" t="s">
        <v>80</v>
      </c>
      <c r="AY95" s="18" t="s">
        <v>136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236</v>
      </c>
      <c r="BM95" s="185" t="s">
        <v>1185</v>
      </c>
    </row>
    <row r="96" spans="1:65" s="2" customFormat="1" ht="14.4" customHeight="1">
      <c r="A96" s="35"/>
      <c r="B96" s="36"/>
      <c r="C96" s="226" t="s">
        <v>179</v>
      </c>
      <c r="D96" s="226" t="s">
        <v>473</v>
      </c>
      <c r="E96" s="227" t="s">
        <v>1186</v>
      </c>
      <c r="F96" s="228" t="s">
        <v>1187</v>
      </c>
      <c r="G96" s="229" t="s">
        <v>642</v>
      </c>
      <c r="H96" s="230">
        <v>1</v>
      </c>
      <c r="I96" s="231"/>
      <c r="J96" s="232">
        <f t="shared" si="0"/>
        <v>0</v>
      </c>
      <c r="K96" s="228" t="s">
        <v>19</v>
      </c>
      <c r="L96" s="233"/>
      <c r="M96" s="234" t="s">
        <v>19</v>
      </c>
      <c r="N96" s="235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331</v>
      </c>
      <c r="AT96" s="185" t="s">
        <v>473</v>
      </c>
      <c r="AU96" s="185" t="s">
        <v>80</v>
      </c>
      <c r="AY96" s="18" t="s">
        <v>136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236</v>
      </c>
      <c r="BM96" s="185" t="s">
        <v>1188</v>
      </c>
    </row>
    <row r="97" spans="1:65" s="2" customFormat="1" ht="14.4" customHeight="1">
      <c r="A97" s="35"/>
      <c r="B97" s="36"/>
      <c r="C97" s="226" t="s">
        <v>185</v>
      </c>
      <c r="D97" s="226" t="s">
        <v>473</v>
      </c>
      <c r="E97" s="227" t="s">
        <v>1189</v>
      </c>
      <c r="F97" s="228" t="s">
        <v>1190</v>
      </c>
      <c r="G97" s="229" t="s">
        <v>642</v>
      </c>
      <c r="H97" s="230">
        <v>14</v>
      </c>
      <c r="I97" s="231"/>
      <c r="J97" s="232">
        <f t="shared" si="0"/>
        <v>0</v>
      </c>
      <c r="K97" s="228" t="s">
        <v>19</v>
      </c>
      <c r="L97" s="233"/>
      <c r="M97" s="234" t="s">
        <v>19</v>
      </c>
      <c r="N97" s="235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331</v>
      </c>
      <c r="AT97" s="185" t="s">
        <v>473</v>
      </c>
      <c r="AU97" s="185" t="s">
        <v>80</v>
      </c>
      <c r="AY97" s="18" t="s">
        <v>136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236</v>
      </c>
      <c r="BM97" s="185" t="s">
        <v>1191</v>
      </c>
    </row>
    <row r="98" spans="1:65" s="12" customFormat="1" ht="25.95" customHeight="1">
      <c r="B98" s="158"/>
      <c r="C98" s="159"/>
      <c r="D98" s="160" t="s">
        <v>71</v>
      </c>
      <c r="E98" s="161" t="s">
        <v>1002</v>
      </c>
      <c r="F98" s="161" t="s">
        <v>1192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SUM(P99:P107)</f>
        <v>0</v>
      </c>
      <c r="Q98" s="166"/>
      <c r="R98" s="167">
        <f>SUM(R99:R107)</f>
        <v>0</v>
      </c>
      <c r="S98" s="166"/>
      <c r="T98" s="168">
        <f>SUM(T99:T107)</f>
        <v>0</v>
      </c>
      <c r="AR98" s="169" t="s">
        <v>80</v>
      </c>
      <c r="AT98" s="170" t="s">
        <v>71</v>
      </c>
      <c r="AU98" s="170" t="s">
        <v>72</v>
      </c>
      <c r="AY98" s="169" t="s">
        <v>136</v>
      </c>
      <c r="BK98" s="171">
        <f>SUM(BK99:BK107)</f>
        <v>0</v>
      </c>
    </row>
    <row r="99" spans="1:65" s="2" customFormat="1" ht="14.4" customHeight="1">
      <c r="A99" s="35"/>
      <c r="B99" s="36"/>
      <c r="C99" s="174" t="s">
        <v>191</v>
      </c>
      <c r="D99" s="174" t="s">
        <v>139</v>
      </c>
      <c r="E99" s="175" t="s">
        <v>1193</v>
      </c>
      <c r="F99" s="176" t="s">
        <v>1194</v>
      </c>
      <c r="G99" s="177" t="s">
        <v>642</v>
      </c>
      <c r="H99" s="178">
        <v>1</v>
      </c>
      <c r="I99" s="179"/>
      <c r="J99" s="180">
        <f t="shared" ref="J99:J107" si="10"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 t="shared" ref="P99:P107" si="11">O99*H99</f>
        <v>0</v>
      </c>
      <c r="Q99" s="183">
        <v>0</v>
      </c>
      <c r="R99" s="183">
        <f t="shared" ref="R99:R107" si="12">Q99*H99</f>
        <v>0</v>
      </c>
      <c r="S99" s="183">
        <v>0</v>
      </c>
      <c r="T99" s="184">
        <f t="shared" ref="T99:T107" si="13"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236</v>
      </c>
      <c r="AT99" s="185" t="s">
        <v>139</v>
      </c>
      <c r="AU99" s="185" t="s">
        <v>80</v>
      </c>
      <c r="AY99" s="18" t="s">
        <v>136</v>
      </c>
      <c r="BE99" s="186">
        <f t="shared" ref="BE99:BE107" si="14">IF(N99="základní",J99,0)</f>
        <v>0</v>
      </c>
      <c r="BF99" s="186">
        <f t="shared" ref="BF99:BF107" si="15">IF(N99="snížená",J99,0)</f>
        <v>0</v>
      </c>
      <c r="BG99" s="186">
        <f t="shared" ref="BG99:BG107" si="16">IF(N99="zákl. přenesená",J99,0)</f>
        <v>0</v>
      </c>
      <c r="BH99" s="186">
        <f t="shared" ref="BH99:BH107" si="17">IF(N99="sníž. přenesená",J99,0)</f>
        <v>0</v>
      </c>
      <c r="BI99" s="186">
        <f t="shared" ref="BI99:BI107" si="18">IF(N99="nulová",J99,0)</f>
        <v>0</v>
      </c>
      <c r="BJ99" s="18" t="s">
        <v>80</v>
      </c>
      <c r="BK99" s="186">
        <f t="shared" ref="BK99:BK107" si="19">ROUND(I99*H99,2)</f>
        <v>0</v>
      </c>
      <c r="BL99" s="18" t="s">
        <v>236</v>
      </c>
      <c r="BM99" s="185" t="s">
        <v>1195</v>
      </c>
    </row>
    <row r="100" spans="1:65" s="2" customFormat="1" ht="14.4" customHeight="1">
      <c r="A100" s="35"/>
      <c r="B100" s="36"/>
      <c r="C100" s="174" t="s">
        <v>197</v>
      </c>
      <c r="D100" s="174" t="s">
        <v>139</v>
      </c>
      <c r="E100" s="175" t="s">
        <v>1196</v>
      </c>
      <c r="F100" s="176" t="s">
        <v>1197</v>
      </c>
      <c r="G100" s="177" t="s">
        <v>642</v>
      </c>
      <c r="H100" s="178">
        <v>1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236</v>
      </c>
      <c r="AT100" s="185" t="s">
        <v>139</v>
      </c>
      <c r="AU100" s="185" t="s">
        <v>80</v>
      </c>
      <c r="AY100" s="18" t="s">
        <v>136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80</v>
      </c>
      <c r="BK100" s="186">
        <f t="shared" si="19"/>
        <v>0</v>
      </c>
      <c r="BL100" s="18" t="s">
        <v>236</v>
      </c>
      <c r="BM100" s="185" t="s">
        <v>1198</v>
      </c>
    </row>
    <row r="101" spans="1:65" s="2" customFormat="1" ht="14.4" customHeight="1">
      <c r="A101" s="35"/>
      <c r="B101" s="36"/>
      <c r="C101" s="174" t="s">
        <v>203</v>
      </c>
      <c r="D101" s="174" t="s">
        <v>139</v>
      </c>
      <c r="E101" s="175" t="s">
        <v>1199</v>
      </c>
      <c r="F101" s="176" t="s">
        <v>1200</v>
      </c>
      <c r="G101" s="177" t="s">
        <v>642</v>
      </c>
      <c r="H101" s="178">
        <v>1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236</v>
      </c>
      <c r="AT101" s="185" t="s">
        <v>139</v>
      </c>
      <c r="AU101" s="185" t="s">
        <v>80</v>
      </c>
      <c r="AY101" s="18" t="s">
        <v>136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80</v>
      </c>
      <c r="BK101" s="186">
        <f t="shared" si="19"/>
        <v>0</v>
      </c>
      <c r="BL101" s="18" t="s">
        <v>236</v>
      </c>
      <c r="BM101" s="185" t="s">
        <v>1201</v>
      </c>
    </row>
    <row r="102" spans="1:65" s="2" customFormat="1" ht="14.4" customHeight="1">
      <c r="A102" s="35"/>
      <c r="B102" s="36"/>
      <c r="C102" s="174" t="s">
        <v>214</v>
      </c>
      <c r="D102" s="174" t="s">
        <v>139</v>
      </c>
      <c r="E102" s="175" t="s">
        <v>1202</v>
      </c>
      <c r="F102" s="176" t="s">
        <v>1203</v>
      </c>
      <c r="G102" s="177" t="s">
        <v>642</v>
      </c>
      <c r="H102" s="178">
        <v>3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236</v>
      </c>
      <c r="AT102" s="185" t="s">
        <v>139</v>
      </c>
      <c r="AU102" s="185" t="s">
        <v>80</v>
      </c>
      <c r="AY102" s="18" t="s">
        <v>136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80</v>
      </c>
      <c r="BK102" s="186">
        <f t="shared" si="19"/>
        <v>0</v>
      </c>
      <c r="BL102" s="18" t="s">
        <v>236</v>
      </c>
      <c r="BM102" s="185" t="s">
        <v>1204</v>
      </c>
    </row>
    <row r="103" spans="1:65" s="2" customFormat="1" ht="14.4" customHeight="1">
      <c r="A103" s="35"/>
      <c r="B103" s="36"/>
      <c r="C103" s="174" t="s">
        <v>221</v>
      </c>
      <c r="D103" s="174" t="s">
        <v>139</v>
      </c>
      <c r="E103" s="175" t="s">
        <v>1205</v>
      </c>
      <c r="F103" s="176" t="s">
        <v>1206</v>
      </c>
      <c r="G103" s="177" t="s">
        <v>642</v>
      </c>
      <c r="H103" s="178">
        <v>6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236</v>
      </c>
      <c r="AT103" s="185" t="s">
        <v>139</v>
      </c>
      <c r="AU103" s="185" t="s">
        <v>80</v>
      </c>
      <c r="AY103" s="18" t="s">
        <v>136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80</v>
      </c>
      <c r="BK103" s="186">
        <f t="shared" si="19"/>
        <v>0</v>
      </c>
      <c r="BL103" s="18" t="s">
        <v>236</v>
      </c>
      <c r="BM103" s="185" t="s">
        <v>1207</v>
      </c>
    </row>
    <row r="104" spans="1:65" s="2" customFormat="1" ht="14.4" customHeight="1">
      <c r="A104" s="35"/>
      <c r="B104" s="36"/>
      <c r="C104" s="174" t="s">
        <v>227</v>
      </c>
      <c r="D104" s="174" t="s">
        <v>139</v>
      </c>
      <c r="E104" s="175" t="s">
        <v>1208</v>
      </c>
      <c r="F104" s="176" t="s">
        <v>1209</v>
      </c>
      <c r="G104" s="177" t="s">
        <v>642</v>
      </c>
      <c r="H104" s="178">
        <v>6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236</v>
      </c>
      <c r="AT104" s="185" t="s">
        <v>139</v>
      </c>
      <c r="AU104" s="185" t="s">
        <v>80</v>
      </c>
      <c r="AY104" s="18" t="s">
        <v>136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80</v>
      </c>
      <c r="BK104" s="186">
        <f t="shared" si="19"/>
        <v>0</v>
      </c>
      <c r="BL104" s="18" t="s">
        <v>236</v>
      </c>
      <c r="BM104" s="185" t="s">
        <v>1210</v>
      </c>
    </row>
    <row r="105" spans="1:65" s="2" customFormat="1" ht="14.4" customHeight="1">
      <c r="A105" s="35"/>
      <c r="B105" s="36"/>
      <c r="C105" s="174" t="s">
        <v>8</v>
      </c>
      <c r="D105" s="174" t="s">
        <v>139</v>
      </c>
      <c r="E105" s="175" t="s">
        <v>1211</v>
      </c>
      <c r="F105" s="176" t="s">
        <v>1212</v>
      </c>
      <c r="G105" s="177" t="s">
        <v>642</v>
      </c>
      <c r="H105" s="178">
        <v>2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236</v>
      </c>
      <c r="AT105" s="185" t="s">
        <v>139</v>
      </c>
      <c r="AU105" s="185" t="s">
        <v>80</v>
      </c>
      <c r="AY105" s="18" t="s">
        <v>136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80</v>
      </c>
      <c r="BK105" s="186">
        <f t="shared" si="19"/>
        <v>0</v>
      </c>
      <c r="BL105" s="18" t="s">
        <v>236</v>
      </c>
      <c r="BM105" s="185" t="s">
        <v>1213</v>
      </c>
    </row>
    <row r="106" spans="1:65" s="2" customFormat="1" ht="19.8" customHeight="1">
      <c r="A106" s="35"/>
      <c r="B106" s="36"/>
      <c r="C106" s="174" t="s">
        <v>236</v>
      </c>
      <c r="D106" s="174" t="s">
        <v>139</v>
      </c>
      <c r="E106" s="175" t="s">
        <v>1214</v>
      </c>
      <c r="F106" s="176" t="s">
        <v>1178</v>
      </c>
      <c r="G106" s="177" t="s">
        <v>642</v>
      </c>
      <c r="H106" s="178">
        <v>2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236</v>
      </c>
      <c r="AT106" s="185" t="s">
        <v>139</v>
      </c>
      <c r="AU106" s="185" t="s">
        <v>80</v>
      </c>
      <c r="AY106" s="18" t="s">
        <v>136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80</v>
      </c>
      <c r="BK106" s="186">
        <f t="shared" si="19"/>
        <v>0</v>
      </c>
      <c r="BL106" s="18" t="s">
        <v>236</v>
      </c>
      <c r="BM106" s="185" t="s">
        <v>1215</v>
      </c>
    </row>
    <row r="107" spans="1:65" s="2" customFormat="1" ht="22.2" customHeight="1">
      <c r="A107" s="35"/>
      <c r="B107" s="36"/>
      <c r="C107" s="174" t="s">
        <v>242</v>
      </c>
      <c r="D107" s="174" t="s">
        <v>139</v>
      </c>
      <c r="E107" s="175" t="s">
        <v>1216</v>
      </c>
      <c r="F107" s="176" t="s">
        <v>1181</v>
      </c>
      <c r="G107" s="177" t="s">
        <v>642</v>
      </c>
      <c r="H107" s="178">
        <v>2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236</v>
      </c>
      <c r="AT107" s="185" t="s">
        <v>139</v>
      </c>
      <c r="AU107" s="185" t="s">
        <v>80</v>
      </c>
      <c r="AY107" s="18" t="s">
        <v>136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80</v>
      </c>
      <c r="BK107" s="186">
        <f t="shared" si="19"/>
        <v>0</v>
      </c>
      <c r="BL107" s="18" t="s">
        <v>236</v>
      </c>
      <c r="BM107" s="185" t="s">
        <v>1217</v>
      </c>
    </row>
    <row r="108" spans="1:65" s="12" customFormat="1" ht="25.95" customHeight="1">
      <c r="B108" s="158"/>
      <c r="C108" s="159"/>
      <c r="D108" s="160" t="s">
        <v>71</v>
      </c>
      <c r="E108" s="161" t="s">
        <v>1037</v>
      </c>
      <c r="F108" s="161" t="s">
        <v>1038</v>
      </c>
      <c r="G108" s="159"/>
      <c r="H108" s="159"/>
      <c r="I108" s="162"/>
      <c r="J108" s="163">
        <f>BK108</f>
        <v>0</v>
      </c>
      <c r="K108" s="159"/>
      <c r="L108" s="164"/>
      <c r="M108" s="165"/>
      <c r="N108" s="166"/>
      <c r="O108" s="166"/>
      <c r="P108" s="167">
        <f>SUM(P109:P112)</f>
        <v>0</v>
      </c>
      <c r="Q108" s="166"/>
      <c r="R108" s="167">
        <f>SUM(R109:R112)</f>
        <v>0</v>
      </c>
      <c r="S108" s="166"/>
      <c r="T108" s="168">
        <f>SUM(T109:T112)</f>
        <v>0</v>
      </c>
      <c r="AR108" s="169" t="s">
        <v>80</v>
      </c>
      <c r="AT108" s="170" t="s">
        <v>71</v>
      </c>
      <c r="AU108" s="170" t="s">
        <v>72</v>
      </c>
      <c r="AY108" s="169" t="s">
        <v>136</v>
      </c>
      <c r="BK108" s="171">
        <f>SUM(BK109:BK112)</f>
        <v>0</v>
      </c>
    </row>
    <row r="109" spans="1:65" s="2" customFormat="1" ht="14.4" customHeight="1">
      <c r="A109" s="35"/>
      <c r="B109" s="36"/>
      <c r="C109" s="226" t="s">
        <v>248</v>
      </c>
      <c r="D109" s="226" t="s">
        <v>473</v>
      </c>
      <c r="E109" s="227" t="s">
        <v>1051</v>
      </c>
      <c r="F109" s="228" t="s">
        <v>1052</v>
      </c>
      <c r="G109" s="229" t="s">
        <v>642</v>
      </c>
      <c r="H109" s="230">
        <v>2</v>
      </c>
      <c r="I109" s="231"/>
      <c r="J109" s="232">
        <f>ROUND(I109*H109,2)</f>
        <v>0</v>
      </c>
      <c r="K109" s="228" t="s">
        <v>19</v>
      </c>
      <c r="L109" s="233"/>
      <c r="M109" s="234" t="s">
        <v>19</v>
      </c>
      <c r="N109" s="235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331</v>
      </c>
      <c r="AT109" s="185" t="s">
        <v>473</v>
      </c>
      <c r="AU109" s="185" t="s">
        <v>80</v>
      </c>
      <c r="AY109" s="18" t="s">
        <v>136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236</v>
      </c>
      <c r="BM109" s="185" t="s">
        <v>1218</v>
      </c>
    </row>
    <row r="110" spans="1:65" s="2" customFormat="1" ht="14.4" customHeight="1">
      <c r="A110" s="35"/>
      <c r="B110" s="36"/>
      <c r="C110" s="226" t="s">
        <v>254</v>
      </c>
      <c r="D110" s="226" t="s">
        <v>473</v>
      </c>
      <c r="E110" s="227" t="s">
        <v>1054</v>
      </c>
      <c r="F110" s="228" t="s">
        <v>1055</v>
      </c>
      <c r="G110" s="229" t="s">
        <v>642</v>
      </c>
      <c r="H110" s="230">
        <v>14</v>
      </c>
      <c r="I110" s="231"/>
      <c r="J110" s="232">
        <f>ROUND(I110*H110,2)</f>
        <v>0</v>
      </c>
      <c r="K110" s="228" t="s">
        <v>19</v>
      </c>
      <c r="L110" s="233"/>
      <c r="M110" s="234" t="s">
        <v>19</v>
      </c>
      <c r="N110" s="235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331</v>
      </c>
      <c r="AT110" s="185" t="s">
        <v>473</v>
      </c>
      <c r="AU110" s="185" t="s">
        <v>80</v>
      </c>
      <c r="AY110" s="18" t="s">
        <v>136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236</v>
      </c>
      <c r="BM110" s="185" t="s">
        <v>1219</v>
      </c>
    </row>
    <row r="111" spans="1:65" s="2" customFormat="1" ht="14.4" customHeight="1">
      <c r="A111" s="35"/>
      <c r="B111" s="36"/>
      <c r="C111" s="226" t="s">
        <v>260</v>
      </c>
      <c r="D111" s="226" t="s">
        <v>473</v>
      </c>
      <c r="E111" s="227" t="s">
        <v>1060</v>
      </c>
      <c r="F111" s="228" t="s">
        <v>1061</v>
      </c>
      <c r="G111" s="229" t="s">
        <v>163</v>
      </c>
      <c r="H111" s="230">
        <v>100</v>
      </c>
      <c r="I111" s="231"/>
      <c r="J111" s="232">
        <f>ROUND(I111*H111,2)</f>
        <v>0</v>
      </c>
      <c r="K111" s="228" t="s">
        <v>19</v>
      </c>
      <c r="L111" s="233"/>
      <c r="M111" s="234" t="s">
        <v>19</v>
      </c>
      <c r="N111" s="235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331</v>
      </c>
      <c r="AT111" s="185" t="s">
        <v>473</v>
      </c>
      <c r="AU111" s="185" t="s">
        <v>80</v>
      </c>
      <c r="AY111" s="18" t="s">
        <v>136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236</v>
      </c>
      <c r="BM111" s="185" t="s">
        <v>1220</v>
      </c>
    </row>
    <row r="112" spans="1:65" s="2" customFormat="1" ht="14.4" customHeight="1">
      <c r="A112" s="35"/>
      <c r="B112" s="36"/>
      <c r="C112" s="226" t="s">
        <v>7</v>
      </c>
      <c r="D112" s="226" t="s">
        <v>473</v>
      </c>
      <c r="E112" s="227" t="s">
        <v>1063</v>
      </c>
      <c r="F112" s="228" t="s">
        <v>1221</v>
      </c>
      <c r="G112" s="229" t="s">
        <v>163</v>
      </c>
      <c r="H112" s="230">
        <v>500</v>
      </c>
      <c r="I112" s="231"/>
      <c r="J112" s="232">
        <f>ROUND(I112*H112,2)</f>
        <v>0</v>
      </c>
      <c r="K112" s="228" t="s">
        <v>19</v>
      </c>
      <c r="L112" s="233"/>
      <c r="M112" s="234" t="s">
        <v>19</v>
      </c>
      <c r="N112" s="235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331</v>
      </c>
      <c r="AT112" s="185" t="s">
        <v>473</v>
      </c>
      <c r="AU112" s="185" t="s">
        <v>80</v>
      </c>
      <c r="AY112" s="18" t="s">
        <v>136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236</v>
      </c>
      <c r="BM112" s="185" t="s">
        <v>1222</v>
      </c>
    </row>
    <row r="113" spans="1:65" s="12" customFormat="1" ht="25.95" customHeight="1">
      <c r="B113" s="158"/>
      <c r="C113" s="159"/>
      <c r="D113" s="160" t="s">
        <v>71</v>
      </c>
      <c r="E113" s="161" t="s">
        <v>1066</v>
      </c>
      <c r="F113" s="161" t="s">
        <v>1067</v>
      </c>
      <c r="G113" s="159"/>
      <c r="H113" s="159"/>
      <c r="I113" s="162"/>
      <c r="J113" s="163">
        <f>BK113</f>
        <v>0</v>
      </c>
      <c r="K113" s="159"/>
      <c r="L113" s="164"/>
      <c r="M113" s="165"/>
      <c r="N113" s="166"/>
      <c r="O113" s="166"/>
      <c r="P113" s="167">
        <f>SUM(P114:P116)</f>
        <v>0</v>
      </c>
      <c r="Q113" s="166"/>
      <c r="R113" s="167">
        <f>SUM(R114:R116)</f>
        <v>0</v>
      </c>
      <c r="S113" s="166"/>
      <c r="T113" s="168">
        <f>SUM(T114:T116)</f>
        <v>0</v>
      </c>
      <c r="AR113" s="169" t="s">
        <v>80</v>
      </c>
      <c r="AT113" s="170" t="s">
        <v>71</v>
      </c>
      <c r="AU113" s="170" t="s">
        <v>72</v>
      </c>
      <c r="AY113" s="169" t="s">
        <v>136</v>
      </c>
      <c r="BK113" s="171">
        <f>SUM(BK114:BK116)</f>
        <v>0</v>
      </c>
    </row>
    <row r="114" spans="1:65" s="2" customFormat="1" ht="14.4" customHeight="1">
      <c r="A114" s="35"/>
      <c r="B114" s="36"/>
      <c r="C114" s="174" t="s">
        <v>271</v>
      </c>
      <c r="D114" s="174" t="s">
        <v>139</v>
      </c>
      <c r="E114" s="175" t="s">
        <v>1071</v>
      </c>
      <c r="F114" s="176" t="s">
        <v>1072</v>
      </c>
      <c r="G114" s="177" t="s">
        <v>642</v>
      </c>
      <c r="H114" s="178">
        <v>240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236</v>
      </c>
      <c r="AT114" s="185" t="s">
        <v>139</v>
      </c>
      <c r="AU114" s="185" t="s">
        <v>80</v>
      </c>
      <c r="AY114" s="18" t="s">
        <v>136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236</v>
      </c>
      <c r="BM114" s="185" t="s">
        <v>1223</v>
      </c>
    </row>
    <row r="115" spans="1:65" s="2" customFormat="1" ht="14.4" customHeight="1">
      <c r="A115" s="35"/>
      <c r="B115" s="36"/>
      <c r="C115" s="174" t="s">
        <v>277</v>
      </c>
      <c r="D115" s="174" t="s">
        <v>139</v>
      </c>
      <c r="E115" s="175" t="s">
        <v>1224</v>
      </c>
      <c r="F115" s="176" t="s">
        <v>1225</v>
      </c>
      <c r="G115" s="177" t="s">
        <v>642</v>
      </c>
      <c r="H115" s="178">
        <v>2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236</v>
      </c>
      <c r="AT115" s="185" t="s">
        <v>139</v>
      </c>
      <c r="AU115" s="185" t="s">
        <v>80</v>
      </c>
      <c r="AY115" s="18" t="s">
        <v>136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236</v>
      </c>
      <c r="BM115" s="185" t="s">
        <v>1226</v>
      </c>
    </row>
    <row r="116" spans="1:65" s="2" customFormat="1" ht="14.4" customHeight="1">
      <c r="A116" s="35"/>
      <c r="B116" s="36"/>
      <c r="C116" s="174" t="s">
        <v>283</v>
      </c>
      <c r="D116" s="174" t="s">
        <v>139</v>
      </c>
      <c r="E116" s="175" t="s">
        <v>1074</v>
      </c>
      <c r="F116" s="176" t="s">
        <v>1075</v>
      </c>
      <c r="G116" s="177" t="s">
        <v>642</v>
      </c>
      <c r="H116" s="178">
        <v>14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236</v>
      </c>
      <c r="AT116" s="185" t="s">
        <v>139</v>
      </c>
      <c r="AU116" s="185" t="s">
        <v>80</v>
      </c>
      <c r="AY116" s="18" t="s">
        <v>136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236</v>
      </c>
      <c r="BM116" s="185" t="s">
        <v>1227</v>
      </c>
    </row>
    <row r="117" spans="1:65" s="12" customFormat="1" ht="25.95" customHeight="1">
      <c r="B117" s="158"/>
      <c r="C117" s="159"/>
      <c r="D117" s="160" t="s">
        <v>71</v>
      </c>
      <c r="E117" s="161" t="s">
        <v>1086</v>
      </c>
      <c r="F117" s="161" t="s">
        <v>1087</v>
      </c>
      <c r="G117" s="159"/>
      <c r="H117" s="159"/>
      <c r="I117" s="162"/>
      <c r="J117" s="163">
        <f>BK117</f>
        <v>0</v>
      </c>
      <c r="K117" s="159"/>
      <c r="L117" s="164"/>
      <c r="M117" s="165"/>
      <c r="N117" s="166"/>
      <c r="O117" s="166"/>
      <c r="P117" s="167">
        <f>P118</f>
        <v>0</v>
      </c>
      <c r="Q117" s="166"/>
      <c r="R117" s="167">
        <f>R118</f>
        <v>0</v>
      </c>
      <c r="S117" s="166"/>
      <c r="T117" s="168">
        <f>T118</f>
        <v>0</v>
      </c>
      <c r="AR117" s="169" t="s">
        <v>80</v>
      </c>
      <c r="AT117" s="170" t="s">
        <v>71</v>
      </c>
      <c r="AU117" s="170" t="s">
        <v>72</v>
      </c>
      <c r="AY117" s="169" t="s">
        <v>136</v>
      </c>
      <c r="BK117" s="171">
        <f>BK118</f>
        <v>0</v>
      </c>
    </row>
    <row r="118" spans="1:65" s="2" customFormat="1" ht="22.2" customHeight="1">
      <c r="A118" s="35"/>
      <c r="B118" s="36"/>
      <c r="C118" s="226" t="s">
        <v>288</v>
      </c>
      <c r="D118" s="226" t="s">
        <v>473</v>
      </c>
      <c r="E118" s="227" t="s">
        <v>1228</v>
      </c>
      <c r="F118" s="228" t="s">
        <v>1229</v>
      </c>
      <c r="G118" s="229" t="s">
        <v>163</v>
      </c>
      <c r="H118" s="230">
        <v>1220</v>
      </c>
      <c r="I118" s="231"/>
      <c r="J118" s="232">
        <f>ROUND(I118*H118,2)</f>
        <v>0</v>
      </c>
      <c r="K118" s="228" t="s">
        <v>19</v>
      </c>
      <c r="L118" s="233"/>
      <c r="M118" s="234" t="s">
        <v>19</v>
      </c>
      <c r="N118" s="235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331</v>
      </c>
      <c r="AT118" s="185" t="s">
        <v>473</v>
      </c>
      <c r="AU118" s="185" t="s">
        <v>80</v>
      </c>
      <c r="AY118" s="18" t="s">
        <v>136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236</v>
      </c>
      <c r="BM118" s="185" t="s">
        <v>1230</v>
      </c>
    </row>
    <row r="119" spans="1:65" s="12" customFormat="1" ht="25.95" customHeight="1">
      <c r="B119" s="158"/>
      <c r="C119" s="159"/>
      <c r="D119" s="160" t="s">
        <v>71</v>
      </c>
      <c r="E119" s="161" t="s">
        <v>1112</v>
      </c>
      <c r="F119" s="161" t="s">
        <v>1113</v>
      </c>
      <c r="G119" s="159"/>
      <c r="H119" s="159"/>
      <c r="I119" s="162"/>
      <c r="J119" s="163">
        <f>BK119</f>
        <v>0</v>
      </c>
      <c r="K119" s="159"/>
      <c r="L119" s="164"/>
      <c r="M119" s="165"/>
      <c r="N119" s="166"/>
      <c r="O119" s="166"/>
      <c r="P119" s="167">
        <f>P120</f>
        <v>0</v>
      </c>
      <c r="Q119" s="166"/>
      <c r="R119" s="167">
        <f>R120</f>
        <v>0</v>
      </c>
      <c r="S119" s="166"/>
      <c r="T119" s="168">
        <f>T120</f>
        <v>0</v>
      </c>
      <c r="AR119" s="169" t="s">
        <v>80</v>
      </c>
      <c r="AT119" s="170" t="s">
        <v>71</v>
      </c>
      <c r="AU119" s="170" t="s">
        <v>72</v>
      </c>
      <c r="AY119" s="169" t="s">
        <v>136</v>
      </c>
      <c r="BK119" s="171">
        <f>BK120</f>
        <v>0</v>
      </c>
    </row>
    <row r="120" spans="1:65" s="2" customFormat="1" ht="14.4" customHeight="1">
      <c r="A120" s="35"/>
      <c r="B120" s="36"/>
      <c r="C120" s="174" t="s">
        <v>294</v>
      </c>
      <c r="D120" s="174" t="s">
        <v>139</v>
      </c>
      <c r="E120" s="175" t="s">
        <v>1231</v>
      </c>
      <c r="F120" s="176" t="s">
        <v>1232</v>
      </c>
      <c r="G120" s="177" t="s">
        <v>163</v>
      </c>
      <c r="H120" s="178">
        <v>1220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236</v>
      </c>
      <c r="AT120" s="185" t="s">
        <v>139</v>
      </c>
      <c r="AU120" s="185" t="s">
        <v>80</v>
      </c>
      <c r="AY120" s="18" t="s">
        <v>136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236</v>
      </c>
      <c r="BM120" s="185" t="s">
        <v>1233</v>
      </c>
    </row>
    <row r="121" spans="1:65" s="12" customFormat="1" ht="25.95" customHeight="1">
      <c r="B121" s="158"/>
      <c r="C121" s="159"/>
      <c r="D121" s="160" t="s">
        <v>71</v>
      </c>
      <c r="E121" s="161" t="s">
        <v>1138</v>
      </c>
      <c r="F121" s="161" t="s">
        <v>1234</v>
      </c>
      <c r="G121" s="159"/>
      <c r="H121" s="159"/>
      <c r="I121" s="162"/>
      <c r="J121" s="163">
        <f>BK121</f>
        <v>0</v>
      </c>
      <c r="K121" s="159"/>
      <c r="L121" s="164"/>
      <c r="M121" s="165"/>
      <c r="N121" s="166"/>
      <c r="O121" s="166"/>
      <c r="P121" s="167">
        <f>P122</f>
        <v>0</v>
      </c>
      <c r="Q121" s="166"/>
      <c r="R121" s="167">
        <f>R122</f>
        <v>0</v>
      </c>
      <c r="S121" s="166"/>
      <c r="T121" s="168">
        <f>T122</f>
        <v>0</v>
      </c>
      <c r="AR121" s="169" t="s">
        <v>80</v>
      </c>
      <c r="AT121" s="170" t="s">
        <v>71</v>
      </c>
      <c r="AU121" s="170" t="s">
        <v>72</v>
      </c>
      <c r="AY121" s="169" t="s">
        <v>136</v>
      </c>
      <c r="BK121" s="171">
        <f>BK122</f>
        <v>0</v>
      </c>
    </row>
    <row r="122" spans="1:65" s="2" customFormat="1" ht="14.4" customHeight="1">
      <c r="A122" s="35"/>
      <c r="B122" s="36"/>
      <c r="C122" s="226" t="s">
        <v>299</v>
      </c>
      <c r="D122" s="226" t="s">
        <v>473</v>
      </c>
      <c r="E122" s="227" t="s">
        <v>1235</v>
      </c>
      <c r="F122" s="228" t="s">
        <v>1236</v>
      </c>
      <c r="G122" s="229" t="s">
        <v>642</v>
      </c>
      <c r="H122" s="230">
        <v>2</v>
      </c>
      <c r="I122" s="231"/>
      <c r="J122" s="232">
        <f>ROUND(I122*H122,2)</f>
        <v>0</v>
      </c>
      <c r="K122" s="228" t="s">
        <v>19</v>
      </c>
      <c r="L122" s="233"/>
      <c r="M122" s="234" t="s">
        <v>19</v>
      </c>
      <c r="N122" s="235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331</v>
      </c>
      <c r="AT122" s="185" t="s">
        <v>473</v>
      </c>
      <c r="AU122" s="185" t="s">
        <v>80</v>
      </c>
      <c r="AY122" s="18" t="s">
        <v>136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236</v>
      </c>
      <c r="BM122" s="185" t="s">
        <v>1237</v>
      </c>
    </row>
    <row r="123" spans="1:65" s="12" customFormat="1" ht="25.95" customHeight="1">
      <c r="B123" s="158"/>
      <c r="C123" s="159"/>
      <c r="D123" s="160" t="s">
        <v>71</v>
      </c>
      <c r="E123" s="161" t="s">
        <v>1143</v>
      </c>
      <c r="F123" s="161" t="s">
        <v>1144</v>
      </c>
      <c r="G123" s="159"/>
      <c r="H123" s="159"/>
      <c r="I123" s="162"/>
      <c r="J123" s="163">
        <f>BK123</f>
        <v>0</v>
      </c>
      <c r="K123" s="159"/>
      <c r="L123" s="164"/>
      <c r="M123" s="165"/>
      <c r="N123" s="166"/>
      <c r="O123" s="166"/>
      <c r="P123" s="167">
        <f>SUM(P124:P128)</f>
        <v>0</v>
      </c>
      <c r="Q123" s="166"/>
      <c r="R123" s="167">
        <f>SUM(R124:R128)</f>
        <v>0</v>
      </c>
      <c r="S123" s="166"/>
      <c r="T123" s="168">
        <f>SUM(T124:T128)</f>
        <v>0</v>
      </c>
      <c r="AR123" s="169" t="s">
        <v>80</v>
      </c>
      <c r="AT123" s="170" t="s">
        <v>71</v>
      </c>
      <c r="AU123" s="170" t="s">
        <v>72</v>
      </c>
      <c r="AY123" s="169" t="s">
        <v>136</v>
      </c>
      <c r="BK123" s="171">
        <f>SUM(BK124:BK128)</f>
        <v>0</v>
      </c>
    </row>
    <row r="124" spans="1:65" s="2" customFormat="1" ht="14.4" customHeight="1">
      <c r="A124" s="35"/>
      <c r="B124" s="36"/>
      <c r="C124" s="174" t="s">
        <v>307</v>
      </c>
      <c r="D124" s="174" t="s">
        <v>139</v>
      </c>
      <c r="E124" s="175" t="s">
        <v>1238</v>
      </c>
      <c r="F124" s="176" t="s">
        <v>1239</v>
      </c>
      <c r="G124" s="177" t="s">
        <v>642</v>
      </c>
      <c r="H124" s="178">
        <v>27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236</v>
      </c>
      <c r="AT124" s="185" t="s">
        <v>139</v>
      </c>
      <c r="AU124" s="185" t="s">
        <v>80</v>
      </c>
      <c r="AY124" s="18" t="s">
        <v>136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236</v>
      </c>
      <c r="BM124" s="185" t="s">
        <v>1240</v>
      </c>
    </row>
    <row r="125" spans="1:65" s="2" customFormat="1" ht="14.4" customHeight="1">
      <c r="A125" s="35"/>
      <c r="B125" s="36"/>
      <c r="C125" s="174" t="s">
        <v>313</v>
      </c>
      <c r="D125" s="174" t="s">
        <v>139</v>
      </c>
      <c r="E125" s="175" t="s">
        <v>1241</v>
      </c>
      <c r="F125" s="176" t="s">
        <v>1242</v>
      </c>
      <c r="G125" s="177" t="s">
        <v>642</v>
      </c>
      <c r="H125" s="178">
        <v>30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236</v>
      </c>
      <c r="AT125" s="185" t="s">
        <v>139</v>
      </c>
      <c r="AU125" s="185" t="s">
        <v>80</v>
      </c>
      <c r="AY125" s="18" t="s">
        <v>136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236</v>
      </c>
      <c r="BM125" s="185" t="s">
        <v>1243</v>
      </c>
    </row>
    <row r="126" spans="1:65" s="2" customFormat="1" ht="14.4" customHeight="1">
      <c r="A126" s="35"/>
      <c r="B126" s="36"/>
      <c r="C126" s="174" t="s">
        <v>318</v>
      </c>
      <c r="D126" s="174" t="s">
        <v>139</v>
      </c>
      <c r="E126" s="175" t="s">
        <v>1244</v>
      </c>
      <c r="F126" s="176" t="s">
        <v>1245</v>
      </c>
      <c r="G126" s="177" t="s">
        <v>642</v>
      </c>
      <c r="H126" s="178">
        <v>27</v>
      </c>
      <c r="I126" s="179"/>
      <c r="J126" s="180">
        <f>ROUND(I126*H126,2)</f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236</v>
      </c>
      <c r="AT126" s="185" t="s">
        <v>139</v>
      </c>
      <c r="AU126" s="185" t="s">
        <v>80</v>
      </c>
      <c r="AY126" s="18" t="s">
        <v>136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236</v>
      </c>
      <c r="BM126" s="185" t="s">
        <v>1246</v>
      </c>
    </row>
    <row r="127" spans="1:65" s="2" customFormat="1" ht="14.4" customHeight="1">
      <c r="A127" s="35"/>
      <c r="B127" s="36"/>
      <c r="C127" s="174" t="s">
        <v>324</v>
      </c>
      <c r="D127" s="174" t="s">
        <v>139</v>
      </c>
      <c r="E127" s="175" t="s">
        <v>1247</v>
      </c>
      <c r="F127" s="176" t="s">
        <v>1248</v>
      </c>
      <c r="G127" s="177" t="s">
        <v>642</v>
      </c>
      <c r="H127" s="178">
        <v>27</v>
      </c>
      <c r="I127" s="179"/>
      <c r="J127" s="180">
        <f>ROUND(I127*H127,2)</f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236</v>
      </c>
      <c r="AT127" s="185" t="s">
        <v>139</v>
      </c>
      <c r="AU127" s="185" t="s">
        <v>80</v>
      </c>
      <c r="AY127" s="18" t="s">
        <v>136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236</v>
      </c>
      <c r="BM127" s="185" t="s">
        <v>1249</v>
      </c>
    </row>
    <row r="128" spans="1:65" s="2" customFormat="1" ht="14.4" customHeight="1">
      <c r="A128" s="35"/>
      <c r="B128" s="36"/>
      <c r="C128" s="174" t="s">
        <v>331</v>
      </c>
      <c r="D128" s="174" t="s">
        <v>139</v>
      </c>
      <c r="E128" s="175" t="s">
        <v>1250</v>
      </c>
      <c r="F128" s="176" t="s">
        <v>1251</v>
      </c>
      <c r="G128" s="177" t="s">
        <v>642</v>
      </c>
      <c r="H128" s="178">
        <v>1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236</v>
      </c>
      <c r="AT128" s="185" t="s">
        <v>139</v>
      </c>
      <c r="AU128" s="185" t="s">
        <v>80</v>
      </c>
      <c r="AY128" s="18" t="s">
        <v>136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80</v>
      </c>
      <c r="BK128" s="186">
        <f>ROUND(I128*H128,2)</f>
        <v>0</v>
      </c>
      <c r="BL128" s="18" t="s">
        <v>236</v>
      </c>
      <c r="BM128" s="185" t="s">
        <v>1252</v>
      </c>
    </row>
    <row r="129" spans="1:65" s="12" customFormat="1" ht="25.95" customHeight="1">
      <c r="B129" s="158"/>
      <c r="C129" s="159"/>
      <c r="D129" s="160" t="s">
        <v>71</v>
      </c>
      <c r="E129" s="161" t="s">
        <v>1157</v>
      </c>
      <c r="F129" s="161" t="s">
        <v>964</v>
      </c>
      <c r="G129" s="159"/>
      <c r="H129" s="159"/>
      <c r="I129" s="162"/>
      <c r="J129" s="163">
        <f>BK129</f>
        <v>0</v>
      </c>
      <c r="K129" s="159"/>
      <c r="L129" s="164"/>
      <c r="M129" s="165"/>
      <c r="N129" s="166"/>
      <c r="O129" s="166"/>
      <c r="P129" s="167">
        <f>SUM(P130:P137)</f>
        <v>0</v>
      </c>
      <c r="Q129" s="166"/>
      <c r="R129" s="167">
        <f>SUM(R130:R137)</f>
        <v>0</v>
      </c>
      <c r="S129" s="166"/>
      <c r="T129" s="168">
        <f>SUM(T130:T137)</f>
        <v>0</v>
      </c>
      <c r="AR129" s="169" t="s">
        <v>80</v>
      </c>
      <c r="AT129" s="170" t="s">
        <v>71</v>
      </c>
      <c r="AU129" s="170" t="s">
        <v>72</v>
      </c>
      <c r="AY129" s="169" t="s">
        <v>136</v>
      </c>
      <c r="BK129" s="171">
        <f>SUM(BK130:BK137)</f>
        <v>0</v>
      </c>
    </row>
    <row r="130" spans="1:65" s="2" customFormat="1" ht="14.4" customHeight="1">
      <c r="A130" s="35"/>
      <c r="B130" s="36"/>
      <c r="C130" s="174" t="s">
        <v>340</v>
      </c>
      <c r="D130" s="174" t="s">
        <v>139</v>
      </c>
      <c r="E130" s="175" t="s">
        <v>965</v>
      </c>
      <c r="F130" s="176" t="s">
        <v>966</v>
      </c>
      <c r="G130" s="177" t="s">
        <v>642</v>
      </c>
      <c r="H130" s="178">
        <v>12</v>
      </c>
      <c r="I130" s="179"/>
      <c r="J130" s="180">
        <f t="shared" ref="J130:J137" si="20">ROUND(I130*H130,2)</f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 t="shared" ref="P130:P137" si="21">O130*H130</f>
        <v>0</v>
      </c>
      <c r="Q130" s="183">
        <v>0</v>
      </c>
      <c r="R130" s="183">
        <f t="shared" ref="R130:R137" si="22">Q130*H130</f>
        <v>0</v>
      </c>
      <c r="S130" s="183">
        <v>0</v>
      </c>
      <c r="T130" s="184">
        <f t="shared" ref="T130:T137" si="23"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236</v>
      </c>
      <c r="AT130" s="185" t="s">
        <v>139</v>
      </c>
      <c r="AU130" s="185" t="s">
        <v>80</v>
      </c>
      <c r="AY130" s="18" t="s">
        <v>136</v>
      </c>
      <c r="BE130" s="186">
        <f t="shared" ref="BE130:BE137" si="24">IF(N130="základní",J130,0)</f>
        <v>0</v>
      </c>
      <c r="BF130" s="186">
        <f t="shared" ref="BF130:BF137" si="25">IF(N130="snížená",J130,0)</f>
        <v>0</v>
      </c>
      <c r="BG130" s="186">
        <f t="shared" ref="BG130:BG137" si="26">IF(N130="zákl. přenesená",J130,0)</f>
        <v>0</v>
      </c>
      <c r="BH130" s="186">
        <f t="shared" ref="BH130:BH137" si="27">IF(N130="sníž. přenesená",J130,0)</f>
        <v>0</v>
      </c>
      <c r="BI130" s="186">
        <f t="shared" ref="BI130:BI137" si="28">IF(N130="nulová",J130,0)</f>
        <v>0</v>
      </c>
      <c r="BJ130" s="18" t="s">
        <v>80</v>
      </c>
      <c r="BK130" s="186">
        <f t="shared" ref="BK130:BK137" si="29">ROUND(I130*H130,2)</f>
        <v>0</v>
      </c>
      <c r="BL130" s="18" t="s">
        <v>236</v>
      </c>
      <c r="BM130" s="185" t="s">
        <v>1253</v>
      </c>
    </row>
    <row r="131" spans="1:65" s="2" customFormat="1" ht="14.4" customHeight="1">
      <c r="A131" s="35"/>
      <c r="B131" s="36"/>
      <c r="C131" s="174" t="s">
        <v>346</v>
      </c>
      <c r="D131" s="174" t="s">
        <v>139</v>
      </c>
      <c r="E131" s="175" t="s">
        <v>968</v>
      </c>
      <c r="F131" s="176" t="s">
        <v>969</v>
      </c>
      <c r="G131" s="177" t="s">
        <v>642</v>
      </c>
      <c r="H131" s="178">
        <v>14</v>
      </c>
      <c r="I131" s="179"/>
      <c r="J131" s="180">
        <f t="shared" si="20"/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236</v>
      </c>
      <c r="AT131" s="185" t="s">
        <v>139</v>
      </c>
      <c r="AU131" s="185" t="s">
        <v>80</v>
      </c>
      <c r="AY131" s="18" t="s">
        <v>136</v>
      </c>
      <c r="BE131" s="186">
        <f t="shared" si="24"/>
        <v>0</v>
      </c>
      <c r="BF131" s="186">
        <f t="shared" si="25"/>
        <v>0</v>
      </c>
      <c r="BG131" s="186">
        <f t="shared" si="26"/>
        <v>0</v>
      </c>
      <c r="BH131" s="186">
        <f t="shared" si="27"/>
        <v>0</v>
      </c>
      <c r="BI131" s="186">
        <f t="shared" si="28"/>
        <v>0</v>
      </c>
      <c r="BJ131" s="18" t="s">
        <v>80</v>
      </c>
      <c r="BK131" s="186">
        <f t="shared" si="29"/>
        <v>0</v>
      </c>
      <c r="BL131" s="18" t="s">
        <v>236</v>
      </c>
      <c r="BM131" s="185" t="s">
        <v>1254</v>
      </c>
    </row>
    <row r="132" spans="1:65" s="2" customFormat="1" ht="14.4" customHeight="1">
      <c r="A132" s="35"/>
      <c r="B132" s="36"/>
      <c r="C132" s="174" t="s">
        <v>354</v>
      </c>
      <c r="D132" s="174" t="s">
        <v>139</v>
      </c>
      <c r="E132" s="175" t="s">
        <v>971</v>
      </c>
      <c r="F132" s="176" t="s">
        <v>972</v>
      </c>
      <c r="G132" s="177" t="s">
        <v>163</v>
      </c>
      <c r="H132" s="178">
        <v>100</v>
      </c>
      <c r="I132" s="179"/>
      <c r="J132" s="180">
        <f t="shared" si="20"/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236</v>
      </c>
      <c r="AT132" s="185" t="s">
        <v>139</v>
      </c>
      <c r="AU132" s="185" t="s">
        <v>80</v>
      </c>
      <c r="AY132" s="18" t="s">
        <v>136</v>
      </c>
      <c r="BE132" s="186">
        <f t="shared" si="24"/>
        <v>0</v>
      </c>
      <c r="BF132" s="186">
        <f t="shared" si="25"/>
        <v>0</v>
      </c>
      <c r="BG132" s="186">
        <f t="shared" si="26"/>
        <v>0</v>
      </c>
      <c r="BH132" s="186">
        <f t="shared" si="27"/>
        <v>0</v>
      </c>
      <c r="BI132" s="186">
        <f t="shared" si="28"/>
        <v>0</v>
      </c>
      <c r="BJ132" s="18" t="s">
        <v>80</v>
      </c>
      <c r="BK132" s="186">
        <f t="shared" si="29"/>
        <v>0</v>
      </c>
      <c r="BL132" s="18" t="s">
        <v>236</v>
      </c>
      <c r="BM132" s="185" t="s">
        <v>1255</v>
      </c>
    </row>
    <row r="133" spans="1:65" s="2" customFormat="1" ht="14.4" customHeight="1">
      <c r="A133" s="35"/>
      <c r="B133" s="36"/>
      <c r="C133" s="174" t="s">
        <v>358</v>
      </c>
      <c r="D133" s="174" t="s">
        <v>139</v>
      </c>
      <c r="E133" s="175" t="s">
        <v>974</v>
      </c>
      <c r="F133" s="176" t="s">
        <v>975</v>
      </c>
      <c r="G133" s="177" t="s">
        <v>163</v>
      </c>
      <c r="H133" s="178">
        <v>100</v>
      </c>
      <c r="I133" s="179"/>
      <c r="J133" s="180">
        <f t="shared" si="20"/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236</v>
      </c>
      <c r="AT133" s="185" t="s">
        <v>139</v>
      </c>
      <c r="AU133" s="185" t="s">
        <v>80</v>
      </c>
      <c r="AY133" s="18" t="s">
        <v>136</v>
      </c>
      <c r="BE133" s="186">
        <f t="shared" si="24"/>
        <v>0</v>
      </c>
      <c r="BF133" s="186">
        <f t="shared" si="25"/>
        <v>0</v>
      </c>
      <c r="BG133" s="186">
        <f t="shared" si="26"/>
        <v>0</v>
      </c>
      <c r="BH133" s="186">
        <f t="shared" si="27"/>
        <v>0</v>
      </c>
      <c r="BI133" s="186">
        <f t="shared" si="28"/>
        <v>0</v>
      </c>
      <c r="BJ133" s="18" t="s">
        <v>80</v>
      </c>
      <c r="BK133" s="186">
        <f t="shared" si="29"/>
        <v>0</v>
      </c>
      <c r="BL133" s="18" t="s">
        <v>236</v>
      </c>
      <c r="BM133" s="185" t="s">
        <v>1256</v>
      </c>
    </row>
    <row r="134" spans="1:65" s="2" customFormat="1" ht="14.4" customHeight="1">
      <c r="A134" s="35"/>
      <c r="B134" s="36"/>
      <c r="C134" s="226" t="s">
        <v>361</v>
      </c>
      <c r="D134" s="226" t="s">
        <v>473</v>
      </c>
      <c r="E134" s="227" t="s">
        <v>980</v>
      </c>
      <c r="F134" s="228" t="s">
        <v>981</v>
      </c>
      <c r="G134" s="229" t="s">
        <v>982</v>
      </c>
      <c r="H134" s="230">
        <v>40</v>
      </c>
      <c r="I134" s="231"/>
      <c r="J134" s="232">
        <f t="shared" si="20"/>
        <v>0</v>
      </c>
      <c r="K134" s="228" t="s">
        <v>19</v>
      </c>
      <c r="L134" s="233"/>
      <c r="M134" s="234" t="s">
        <v>19</v>
      </c>
      <c r="N134" s="235" t="s">
        <v>43</v>
      </c>
      <c r="O134" s="65"/>
      <c r="P134" s="183">
        <f t="shared" si="21"/>
        <v>0</v>
      </c>
      <c r="Q134" s="183">
        <v>0</v>
      </c>
      <c r="R134" s="183">
        <f t="shared" si="22"/>
        <v>0</v>
      </c>
      <c r="S134" s="183">
        <v>0</v>
      </c>
      <c r="T134" s="184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331</v>
      </c>
      <c r="AT134" s="185" t="s">
        <v>473</v>
      </c>
      <c r="AU134" s="185" t="s">
        <v>80</v>
      </c>
      <c r="AY134" s="18" t="s">
        <v>136</v>
      </c>
      <c r="BE134" s="186">
        <f t="shared" si="24"/>
        <v>0</v>
      </c>
      <c r="BF134" s="186">
        <f t="shared" si="25"/>
        <v>0</v>
      </c>
      <c r="BG134" s="186">
        <f t="shared" si="26"/>
        <v>0</v>
      </c>
      <c r="BH134" s="186">
        <f t="shared" si="27"/>
        <v>0</v>
      </c>
      <c r="BI134" s="186">
        <f t="shared" si="28"/>
        <v>0</v>
      </c>
      <c r="BJ134" s="18" t="s">
        <v>80</v>
      </c>
      <c r="BK134" s="186">
        <f t="shared" si="29"/>
        <v>0</v>
      </c>
      <c r="BL134" s="18" t="s">
        <v>236</v>
      </c>
      <c r="BM134" s="185" t="s">
        <v>1257</v>
      </c>
    </row>
    <row r="135" spans="1:65" s="2" customFormat="1" ht="19.8" customHeight="1">
      <c r="A135" s="35"/>
      <c r="B135" s="36"/>
      <c r="C135" s="174" t="s">
        <v>365</v>
      </c>
      <c r="D135" s="174" t="s">
        <v>139</v>
      </c>
      <c r="E135" s="175" t="s">
        <v>977</v>
      </c>
      <c r="F135" s="176" t="s">
        <v>978</v>
      </c>
      <c r="G135" s="177" t="s">
        <v>163</v>
      </c>
      <c r="H135" s="178">
        <v>100</v>
      </c>
      <c r="I135" s="179"/>
      <c r="J135" s="180">
        <f t="shared" si="20"/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 t="shared" si="21"/>
        <v>0</v>
      </c>
      <c r="Q135" s="183">
        <v>0</v>
      </c>
      <c r="R135" s="183">
        <f t="shared" si="22"/>
        <v>0</v>
      </c>
      <c r="S135" s="183">
        <v>0</v>
      </c>
      <c r="T135" s="184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236</v>
      </c>
      <c r="AT135" s="185" t="s">
        <v>139</v>
      </c>
      <c r="AU135" s="185" t="s">
        <v>80</v>
      </c>
      <c r="AY135" s="18" t="s">
        <v>136</v>
      </c>
      <c r="BE135" s="186">
        <f t="shared" si="24"/>
        <v>0</v>
      </c>
      <c r="BF135" s="186">
        <f t="shared" si="25"/>
        <v>0</v>
      </c>
      <c r="BG135" s="186">
        <f t="shared" si="26"/>
        <v>0</v>
      </c>
      <c r="BH135" s="186">
        <f t="shared" si="27"/>
        <v>0</v>
      </c>
      <c r="BI135" s="186">
        <f t="shared" si="28"/>
        <v>0</v>
      </c>
      <c r="BJ135" s="18" t="s">
        <v>80</v>
      </c>
      <c r="BK135" s="186">
        <f t="shared" si="29"/>
        <v>0</v>
      </c>
      <c r="BL135" s="18" t="s">
        <v>236</v>
      </c>
      <c r="BM135" s="185" t="s">
        <v>1258</v>
      </c>
    </row>
    <row r="136" spans="1:65" s="2" customFormat="1" ht="14.4" customHeight="1">
      <c r="A136" s="35"/>
      <c r="B136" s="36"/>
      <c r="C136" s="174" t="s">
        <v>369</v>
      </c>
      <c r="D136" s="174" t="s">
        <v>139</v>
      </c>
      <c r="E136" s="175" t="s">
        <v>984</v>
      </c>
      <c r="F136" s="176" t="s">
        <v>985</v>
      </c>
      <c r="G136" s="177" t="s">
        <v>157</v>
      </c>
      <c r="H136" s="178">
        <v>30</v>
      </c>
      <c r="I136" s="179"/>
      <c r="J136" s="180">
        <f t="shared" si="20"/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 t="shared" si="21"/>
        <v>0</v>
      </c>
      <c r="Q136" s="183">
        <v>0</v>
      </c>
      <c r="R136" s="183">
        <f t="shared" si="22"/>
        <v>0</v>
      </c>
      <c r="S136" s="183">
        <v>0</v>
      </c>
      <c r="T136" s="184">
        <f t="shared" si="2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236</v>
      </c>
      <c r="AT136" s="185" t="s">
        <v>139</v>
      </c>
      <c r="AU136" s="185" t="s">
        <v>80</v>
      </c>
      <c r="AY136" s="18" t="s">
        <v>136</v>
      </c>
      <c r="BE136" s="186">
        <f t="shared" si="24"/>
        <v>0</v>
      </c>
      <c r="BF136" s="186">
        <f t="shared" si="25"/>
        <v>0</v>
      </c>
      <c r="BG136" s="186">
        <f t="shared" si="26"/>
        <v>0</v>
      </c>
      <c r="BH136" s="186">
        <f t="shared" si="27"/>
        <v>0</v>
      </c>
      <c r="BI136" s="186">
        <f t="shared" si="28"/>
        <v>0</v>
      </c>
      <c r="BJ136" s="18" t="s">
        <v>80</v>
      </c>
      <c r="BK136" s="186">
        <f t="shared" si="29"/>
        <v>0</v>
      </c>
      <c r="BL136" s="18" t="s">
        <v>236</v>
      </c>
      <c r="BM136" s="185" t="s">
        <v>1259</v>
      </c>
    </row>
    <row r="137" spans="1:65" s="2" customFormat="1" ht="14.4" customHeight="1">
      <c r="A137" s="35"/>
      <c r="B137" s="36"/>
      <c r="C137" s="174" t="s">
        <v>372</v>
      </c>
      <c r="D137" s="174" t="s">
        <v>139</v>
      </c>
      <c r="E137" s="175" t="s">
        <v>987</v>
      </c>
      <c r="F137" s="176" t="s">
        <v>988</v>
      </c>
      <c r="G137" s="177" t="s">
        <v>157</v>
      </c>
      <c r="H137" s="178">
        <v>2</v>
      </c>
      <c r="I137" s="179"/>
      <c r="J137" s="180">
        <f t="shared" si="20"/>
        <v>0</v>
      </c>
      <c r="K137" s="176" t="s">
        <v>19</v>
      </c>
      <c r="L137" s="40"/>
      <c r="M137" s="239" t="s">
        <v>19</v>
      </c>
      <c r="N137" s="240" t="s">
        <v>43</v>
      </c>
      <c r="O137" s="241"/>
      <c r="P137" s="242">
        <f t="shared" si="21"/>
        <v>0</v>
      </c>
      <c r="Q137" s="242">
        <v>0</v>
      </c>
      <c r="R137" s="242">
        <f t="shared" si="22"/>
        <v>0</v>
      </c>
      <c r="S137" s="242">
        <v>0</v>
      </c>
      <c r="T137" s="243">
        <f t="shared" si="2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236</v>
      </c>
      <c r="AT137" s="185" t="s">
        <v>139</v>
      </c>
      <c r="AU137" s="185" t="s">
        <v>80</v>
      </c>
      <c r="AY137" s="18" t="s">
        <v>136</v>
      </c>
      <c r="BE137" s="186">
        <f t="shared" si="24"/>
        <v>0</v>
      </c>
      <c r="BF137" s="186">
        <f t="shared" si="25"/>
        <v>0</v>
      </c>
      <c r="BG137" s="186">
        <f t="shared" si="26"/>
        <v>0</v>
      </c>
      <c r="BH137" s="186">
        <f t="shared" si="27"/>
        <v>0</v>
      </c>
      <c r="BI137" s="186">
        <f t="shared" si="28"/>
        <v>0</v>
      </c>
      <c r="BJ137" s="18" t="s">
        <v>80</v>
      </c>
      <c r="BK137" s="186">
        <f t="shared" si="29"/>
        <v>0</v>
      </c>
      <c r="BL137" s="18" t="s">
        <v>236</v>
      </c>
      <c r="BM137" s="185" t="s">
        <v>1260</v>
      </c>
    </row>
    <row r="138" spans="1:65" s="2" customFormat="1" ht="6.9" customHeight="1">
      <c r="A138" s="35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0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algorithmName="SHA-512" hashValue="gq/YWd3LMBd2vh41G0KZ/mkAlnRaIalZsKMbWfezq/W9IBuuipqRKnN5REl3wBbUSzumHpUTAGhT9yR1XKbrcQ==" saltValue="Fn+veLjfoClVgcvKo9xrOXa8pnW3KQOBj0XxiiGMa/TD2dRTCuU+BgT8yCa/o7H5b3SR0MbYyG4fDkkXDmkPbQ==" spinCount="100000" sheet="1" objects="1" scenarios="1" formatColumns="0" formatRows="0" autoFilter="0"/>
  <autoFilter ref="C87:K13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0" t="str">
        <f>'Rekapitulace stavby'!K6</f>
        <v>ZŠ Krušnohorská K.Vary -dílny, kabinet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2" t="s">
        <v>1261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6" t="s">
        <v>19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ROUND((SUM(BE82:BE89)),  2)</f>
        <v>0</v>
      </c>
      <c r="G33" s="35"/>
      <c r="H33" s="35"/>
      <c r="I33" s="119">
        <v>0.21</v>
      </c>
      <c r="J33" s="118">
        <f>ROUND(((SUM(BE82:BE89))*I33),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ROUND((SUM(BF82:BF89)),  2)</f>
        <v>0</v>
      </c>
      <c r="G34" s="35"/>
      <c r="H34" s="35"/>
      <c r="I34" s="119">
        <v>0.15</v>
      </c>
      <c r="J34" s="118">
        <f>ROUND(((SUM(BF82:BF89))*I34),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ROUND((SUM(BG82:BG89)),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ROUND((SUM(BH82:BH89)),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ROUND((SUM(BI82:BI89)),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7" t="str">
        <f>E7</f>
        <v>ZŠ Krušnohorská K.Vary -dílny, kabinet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0" t="str">
        <f>E9</f>
        <v>07 - Vedlejší rozpočtové náklady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1262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95" customHeight="1">
      <c r="B61" s="141"/>
      <c r="C61" s="142"/>
      <c r="D61" s="143" t="s">
        <v>1263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95" customHeight="1">
      <c r="B62" s="141"/>
      <c r="C62" s="142"/>
      <c r="D62" s="143" t="s">
        <v>1264</v>
      </c>
      <c r="E62" s="144"/>
      <c r="F62" s="144"/>
      <c r="G62" s="144"/>
      <c r="H62" s="144"/>
      <c r="I62" s="144"/>
      <c r="J62" s="145">
        <f>J87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" customHeight="1">
      <c r="A69" s="35"/>
      <c r="B69" s="36"/>
      <c r="C69" s="24" t="s">
        <v>121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4.4" customHeight="1">
      <c r="A72" s="35"/>
      <c r="B72" s="36"/>
      <c r="C72" s="37"/>
      <c r="D72" s="37"/>
      <c r="E72" s="377" t="str">
        <f>E7</f>
        <v>ZŠ Krušnohorská K.Vary -dílny, kabinet</v>
      </c>
      <c r="F72" s="378"/>
      <c r="G72" s="378"/>
      <c r="H72" s="37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99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5.6" customHeight="1">
      <c r="A74" s="35"/>
      <c r="B74" s="36"/>
      <c r="C74" s="37"/>
      <c r="D74" s="37"/>
      <c r="E74" s="330" t="str">
        <f>E9</f>
        <v>07 - Vedlejší rozpočtové náklady</v>
      </c>
      <c r="F74" s="379"/>
      <c r="G74" s="379"/>
      <c r="H74" s="379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5. 2. 2023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6.4" customHeight="1">
      <c r="A78" s="35"/>
      <c r="B78" s="36"/>
      <c r="C78" s="30" t="s">
        <v>25</v>
      </c>
      <c r="D78" s="37"/>
      <c r="E78" s="37"/>
      <c r="F78" s="28" t="str">
        <f>E15</f>
        <v>Statutární město K.Vary</v>
      </c>
      <c r="G78" s="37"/>
      <c r="H78" s="37"/>
      <c r="I78" s="30" t="s">
        <v>31</v>
      </c>
      <c r="J78" s="33" t="str">
        <f>E21</f>
        <v>Anna Dindáková, Staré Sedlo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6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Šimková Dita, K.vary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122</v>
      </c>
      <c r="D81" s="150" t="s">
        <v>57</v>
      </c>
      <c r="E81" s="150" t="s">
        <v>53</v>
      </c>
      <c r="F81" s="150" t="s">
        <v>54</v>
      </c>
      <c r="G81" s="150" t="s">
        <v>123</v>
      </c>
      <c r="H81" s="150" t="s">
        <v>124</v>
      </c>
      <c r="I81" s="150" t="s">
        <v>125</v>
      </c>
      <c r="J81" s="150" t="s">
        <v>103</v>
      </c>
      <c r="K81" s="151" t="s">
        <v>126</v>
      </c>
      <c r="L81" s="152"/>
      <c r="M81" s="69" t="s">
        <v>19</v>
      </c>
      <c r="N81" s="70" t="s">
        <v>42</v>
      </c>
      <c r="O81" s="70" t="s">
        <v>127</v>
      </c>
      <c r="P81" s="70" t="s">
        <v>128</v>
      </c>
      <c r="Q81" s="70" t="s">
        <v>129</v>
      </c>
      <c r="R81" s="70" t="s">
        <v>130</v>
      </c>
      <c r="S81" s="70" t="s">
        <v>131</v>
      </c>
      <c r="T81" s="71" t="s">
        <v>132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8" customHeight="1">
      <c r="A82" s="35"/>
      <c r="B82" s="36"/>
      <c r="C82" s="76" t="s">
        <v>133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104</v>
      </c>
      <c r="BK82" s="157">
        <f>BK83</f>
        <v>0</v>
      </c>
    </row>
    <row r="83" spans="1:65" s="12" customFormat="1" ht="25.95" customHeight="1">
      <c r="B83" s="158"/>
      <c r="C83" s="159"/>
      <c r="D83" s="160" t="s">
        <v>71</v>
      </c>
      <c r="E83" s="161" t="s">
        <v>1265</v>
      </c>
      <c r="F83" s="161" t="s">
        <v>96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P84+P87</f>
        <v>0</v>
      </c>
      <c r="Q83" s="166"/>
      <c r="R83" s="167">
        <f>R84+R87</f>
        <v>0</v>
      </c>
      <c r="S83" s="166"/>
      <c r="T83" s="168">
        <f>T84+T87</f>
        <v>0</v>
      </c>
      <c r="AR83" s="169" t="s">
        <v>169</v>
      </c>
      <c r="AT83" s="170" t="s">
        <v>71</v>
      </c>
      <c r="AU83" s="170" t="s">
        <v>72</v>
      </c>
      <c r="AY83" s="169" t="s">
        <v>136</v>
      </c>
      <c r="BK83" s="171">
        <f>BK84+BK87</f>
        <v>0</v>
      </c>
    </row>
    <row r="84" spans="1:65" s="12" customFormat="1" ht="22.8" customHeight="1">
      <c r="B84" s="158"/>
      <c r="C84" s="159"/>
      <c r="D84" s="160" t="s">
        <v>71</v>
      </c>
      <c r="E84" s="172" t="s">
        <v>1266</v>
      </c>
      <c r="F84" s="172" t="s">
        <v>1267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SUM(P85:P86)</f>
        <v>0</v>
      </c>
      <c r="Q84" s="166"/>
      <c r="R84" s="167">
        <f>SUM(R85:R86)</f>
        <v>0</v>
      </c>
      <c r="S84" s="166"/>
      <c r="T84" s="168">
        <f>SUM(T85:T86)</f>
        <v>0</v>
      </c>
      <c r="AR84" s="169" t="s">
        <v>169</v>
      </c>
      <c r="AT84" s="170" t="s">
        <v>71</v>
      </c>
      <c r="AU84" s="170" t="s">
        <v>80</v>
      </c>
      <c r="AY84" s="169" t="s">
        <v>136</v>
      </c>
      <c r="BK84" s="171">
        <f>SUM(BK85:BK86)</f>
        <v>0</v>
      </c>
    </row>
    <row r="85" spans="1:65" s="2" customFormat="1" ht="14.4" customHeight="1">
      <c r="A85" s="35"/>
      <c r="B85" s="36"/>
      <c r="C85" s="174" t="s">
        <v>80</v>
      </c>
      <c r="D85" s="174" t="s">
        <v>139</v>
      </c>
      <c r="E85" s="175" t="s">
        <v>1268</v>
      </c>
      <c r="F85" s="176" t="s">
        <v>1269</v>
      </c>
      <c r="G85" s="177" t="s">
        <v>888</v>
      </c>
      <c r="H85" s="178">
        <v>1</v>
      </c>
      <c r="I85" s="179"/>
      <c r="J85" s="180">
        <f>ROUND(I85*H85,2)</f>
        <v>0</v>
      </c>
      <c r="K85" s="176" t="s">
        <v>143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1270</v>
      </c>
      <c r="AT85" s="185" t="s">
        <v>139</v>
      </c>
      <c r="AU85" s="185" t="s">
        <v>82</v>
      </c>
      <c r="AY85" s="18" t="s">
        <v>136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80</v>
      </c>
      <c r="BK85" s="186">
        <f>ROUND(I85*H85,2)</f>
        <v>0</v>
      </c>
      <c r="BL85" s="18" t="s">
        <v>1270</v>
      </c>
      <c r="BM85" s="185" t="s">
        <v>1271</v>
      </c>
    </row>
    <row r="86" spans="1:65" s="2" customFormat="1" ht="10.199999999999999">
      <c r="A86" s="35"/>
      <c r="B86" s="36"/>
      <c r="C86" s="37"/>
      <c r="D86" s="187" t="s">
        <v>146</v>
      </c>
      <c r="E86" s="37"/>
      <c r="F86" s="188" t="s">
        <v>1272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146</v>
      </c>
      <c r="AU86" s="18" t="s">
        <v>82</v>
      </c>
    </row>
    <row r="87" spans="1:65" s="12" customFormat="1" ht="22.8" customHeight="1">
      <c r="B87" s="158"/>
      <c r="C87" s="159"/>
      <c r="D87" s="160" t="s">
        <v>71</v>
      </c>
      <c r="E87" s="172" t="s">
        <v>1273</v>
      </c>
      <c r="F87" s="172" t="s">
        <v>1274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SUM(P88:P89)</f>
        <v>0</v>
      </c>
      <c r="Q87" s="166"/>
      <c r="R87" s="167">
        <f>SUM(R88:R89)</f>
        <v>0</v>
      </c>
      <c r="S87" s="166"/>
      <c r="T87" s="168">
        <f>SUM(T88:T89)</f>
        <v>0</v>
      </c>
      <c r="AR87" s="169" t="s">
        <v>169</v>
      </c>
      <c r="AT87" s="170" t="s">
        <v>71</v>
      </c>
      <c r="AU87" s="170" t="s">
        <v>80</v>
      </c>
      <c r="AY87" s="169" t="s">
        <v>136</v>
      </c>
      <c r="BK87" s="171">
        <f>SUM(BK88:BK89)</f>
        <v>0</v>
      </c>
    </row>
    <row r="88" spans="1:65" s="2" customFormat="1" ht="14.4" customHeight="1">
      <c r="A88" s="35"/>
      <c r="B88" s="36"/>
      <c r="C88" s="174" t="s">
        <v>82</v>
      </c>
      <c r="D88" s="174" t="s">
        <v>139</v>
      </c>
      <c r="E88" s="175" t="s">
        <v>1275</v>
      </c>
      <c r="F88" s="176" t="s">
        <v>1274</v>
      </c>
      <c r="G88" s="177" t="s">
        <v>888</v>
      </c>
      <c r="H88" s="178">
        <v>1</v>
      </c>
      <c r="I88" s="179"/>
      <c r="J88" s="180">
        <f>ROUND(I88*H88,2)</f>
        <v>0</v>
      </c>
      <c r="K88" s="176" t="s">
        <v>143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1270</v>
      </c>
      <c r="AT88" s="185" t="s">
        <v>139</v>
      </c>
      <c r="AU88" s="185" t="s">
        <v>82</v>
      </c>
      <c r="AY88" s="18" t="s">
        <v>136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80</v>
      </c>
      <c r="BK88" s="186">
        <f>ROUND(I88*H88,2)</f>
        <v>0</v>
      </c>
      <c r="BL88" s="18" t="s">
        <v>1270</v>
      </c>
      <c r="BM88" s="185" t="s">
        <v>1276</v>
      </c>
    </row>
    <row r="89" spans="1:65" s="2" customFormat="1" ht="10.199999999999999">
      <c r="A89" s="35"/>
      <c r="B89" s="36"/>
      <c r="C89" s="37"/>
      <c r="D89" s="187" t="s">
        <v>146</v>
      </c>
      <c r="E89" s="37"/>
      <c r="F89" s="188" t="s">
        <v>1277</v>
      </c>
      <c r="G89" s="37"/>
      <c r="H89" s="37"/>
      <c r="I89" s="189"/>
      <c r="J89" s="37"/>
      <c r="K89" s="37"/>
      <c r="L89" s="40"/>
      <c r="M89" s="246"/>
      <c r="N89" s="247"/>
      <c r="O89" s="241"/>
      <c r="P89" s="241"/>
      <c r="Q89" s="241"/>
      <c r="R89" s="241"/>
      <c r="S89" s="241"/>
      <c r="T89" s="248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146</v>
      </c>
      <c r="AU89" s="18" t="s">
        <v>82</v>
      </c>
    </row>
    <row r="90" spans="1:65" s="2" customFormat="1" ht="6.9" customHeight="1">
      <c r="A90" s="35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0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algorithmName="SHA-512" hashValue="jlW2HZyQgVftQkVKEyICOBqMx4cYtaaC+ks7tOyXW0OwjWkNMg+QYMTdMxGVqq64d854BvqTy+KbGEnw9n4NuA==" saltValue="LtmgFFUYiQ3Gbbt8/+r1ASP9Js0Zu0PntS9ykV1sQbQMSuKc61H84qD+HhJkYfVXJwQV07MDURT4DwfCQVgwJg==" spinCount="100000" sheet="1" objects="1" scenarios="1" formatColumns="0" formatRows="0" autoFilter="0"/>
  <autoFilter ref="C81:K8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49" customWidth="1"/>
    <col min="2" max="2" width="1.7109375" style="249" customWidth="1"/>
    <col min="3" max="4" width="5" style="249" customWidth="1"/>
    <col min="5" max="5" width="11.7109375" style="249" customWidth="1"/>
    <col min="6" max="6" width="9.140625" style="249" customWidth="1"/>
    <col min="7" max="7" width="5" style="249" customWidth="1"/>
    <col min="8" max="8" width="77.85546875" style="249" customWidth="1"/>
    <col min="9" max="10" width="20" style="249" customWidth="1"/>
    <col min="11" max="11" width="1.7109375" style="249" customWidth="1"/>
  </cols>
  <sheetData>
    <row r="1" spans="2:11" s="1" customFormat="1" ht="37.5" customHeight="1"/>
    <row r="2" spans="2:11" s="1" customFormat="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6" customFormat="1" ht="45" customHeight="1">
      <c r="B3" s="253"/>
      <c r="C3" s="381" t="s">
        <v>1278</v>
      </c>
      <c r="D3" s="381"/>
      <c r="E3" s="381"/>
      <c r="F3" s="381"/>
      <c r="G3" s="381"/>
      <c r="H3" s="381"/>
      <c r="I3" s="381"/>
      <c r="J3" s="381"/>
      <c r="K3" s="254"/>
    </row>
    <row r="4" spans="2:11" s="1" customFormat="1" ht="25.5" customHeight="1">
      <c r="B4" s="255"/>
      <c r="C4" s="386" t="s">
        <v>1279</v>
      </c>
      <c r="D4" s="386"/>
      <c r="E4" s="386"/>
      <c r="F4" s="386"/>
      <c r="G4" s="386"/>
      <c r="H4" s="386"/>
      <c r="I4" s="386"/>
      <c r="J4" s="386"/>
      <c r="K4" s="256"/>
    </row>
    <row r="5" spans="2:11" s="1" customFormat="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s="1" customFormat="1" ht="15" customHeight="1">
      <c r="B6" s="255"/>
      <c r="C6" s="385" t="s">
        <v>1280</v>
      </c>
      <c r="D6" s="385"/>
      <c r="E6" s="385"/>
      <c r="F6" s="385"/>
      <c r="G6" s="385"/>
      <c r="H6" s="385"/>
      <c r="I6" s="385"/>
      <c r="J6" s="385"/>
      <c r="K6" s="256"/>
    </row>
    <row r="7" spans="2:11" s="1" customFormat="1" ht="15" customHeight="1">
      <c r="B7" s="259"/>
      <c r="C7" s="385" t="s">
        <v>1281</v>
      </c>
      <c r="D7" s="385"/>
      <c r="E7" s="385"/>
      <c r="F7" s="385"/>
      <c r="G7" s="385"/>
      <c r="H7" s="385"/>
      <c r="I7" s="385"/>
      <c r="J7" s="385"/>
      <c r="K7" s="256"/>
    </row>
    <row r="8" spans="2:11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s="1" customFormat="1" ht="15" customHeight="1">
      <c r="B9" s="259"/>
      <c r="C9" s="385" t="s">
        <v>1282</v>
      </c>
      <c r="D9" s="385"/>
      <c r="E9" s="385"/>
      <c r="F9" s="385"/>
      <c r="G9" s="385"/>
      <c r="H9" s="385"/>
      <c r="I9" s="385"/>
      <c r="J9" s="385"/>
      <c r="K9" s="256"/>
    </row>
    <row r="10" spans="2:11" s="1" customFormat="1" ht="15" customHeight="1">
      <c r="B10" s="259"/>
      <c r="C10" s="258"/>
      <c r="D10" s="385" t="s">
        <v>1283</v>
      </c>
      <c r="E10" s="385"/>
      <c r="F10" s="385"/>
      <c r="G10" s="385"/>
      <c r="H10" s="385"/>
      <c r="I10" s="385"/>
      <c r="J10" s="385"/>
      <c r="K10" s="256"/>
    </row>
    <row r="11" spans="2:11" s="1" customFormat="1" ht="15" customHeight="1">
      <c r="B11" s="259"/>
      <c r="C11" s="260"/>
      <c r="D11" s="385" t="s">
        <v>1284</v>
      </c>
      <c r="E11" s="385"/>
      <c r="F11" s="385"/>
      <c r="G11" s="385"/>
      <c r="H11" s="385"/>
      <c r="I11" s="385"/>
      <c r="J11" s="385"/>
      <c r="K11" s="256"/>
    </row>
    <row r="12" spans="2:11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pans="2:11" s="1" customFormat="1" ht="15" customHeight="1">
      <c r="B13" s="259"/>
      <c r="C13" s="260"/>
      <c r="D13" s="261" t="s">
        <v>1285</v>
      </c>
      <c r="E13" s="258"/>
      <c r="F13" s="258"/>
      <c r="G13" s="258"/>
      <c r="H13" s="258"/>
      <c r="I13" s="258"/>
      <c r="J13" s="258"/>
      <c r="K13" s="256"/>
    </row>
    <row r="14" spans="2:11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pans="2:11" s="1" customFormat="1" ht="15" customHeight="1">
      <c r="B15" s="259"/>
      <c r="C15" s="260"/>
      <c r="D15" s="385" t="s">
        <v>1286</v>
      </c>
      <c r="E15" s="385"/>
      <c r="F15" s="385"/>
      <c r="G15" s="385"/>
      <c r="H15" s="385"/>
      <c r="I15" s="385"/>
      <c r="J15" s="385"/>
      <c r="K15" s="256"/>
    </row>
    <row r="16" spans="2:11" s="1" customFormat="1" ht="15" customHeight="1">
      <c r="B16" s="259"/>
      <c r="C16" s="260"/>
      <c r="D16" s="385" t="s">
        <v>1287</v>
      </c>
      <c r="E16" s="385"/>
      <c r="F16" s="385"/>
      <c r="G16" s="385"/>
      <c r="H16" s="385"/>
      <c r="I16" s="385"/>
      <c r="J16" s="385"/>
      <c r="K16" s="256"/>
    </row>
    <row r="17" spans="2:11" s="1" customFormat="1" ht="15" customHeight="1">
      <c r="B17" s="259"/>
      <c r="C17" s="260"/>
      <c r="D17" s="385" t="s">
        <v>1288</v>
      </c>
      <c r="E17" s="385"/>
      <c r="F17" s="385"/>
      <c r="G17" s="385"/>
      <c r="H17" s="385"/>
      <c r="I17" s="385"/>
      <c r="J17" s="385"/>
      <c r="K17" s="256"/>
    </row>
    <row r="18" spans="2:11" s="1" customFormat="1" ht="15" customHeight="1">
      <c r="B18" s="259"/>
      <c r="C18" s="260"/>
      <c r="D18" s="260"/>
      <c r="E18" s="262" t="s">
        <v>79</v>
      </c>
      <c r="F18" s="385" t="s">
        <v>1289</v>
      </c>
      <c r="G18" s="385"/>
      <c r="H18" s="385"/>
      <c r="I18" s="385"/>
      <c r="J18" s="385"/>
      <c r="K18" s="256"/>
    </row>
    <row r="19" spans="2:11" s="1" customFormat="1" ht="15" customHeight="1">
      <c r="B19" s="259"/>
      <c r="C19" s="260"/>
      <c r="D19" s="260"/>
      <c r="E19" s="262" t="s">
        <v>1290</v>
      </c>
      <c r="F19" s="385" t="s">
        <v>1291</v>
      </c>
      <c r="G19" s="385"/>
      <c r="H19" s="385"/>
      <c r="I19" s="385"/>
      <c r="J19" s="385"/>
      <c r="K19" s="256"/>
    </row>
    <row r="20" spans="2:11" s="1" customFormat="1" ht="15" customHeight="1">
      <c r="B20" s="259"/>
      <c r="C20" s="260"/>
      <c r="D20" s="260"/>
      <c r="E20" s="262" t="s">
        <v>1292</v>
      </c>
      <c r="F20" s="385" t="s">
        <v>1293</v>
      </c>
      <c r="G20" s="385"/>
      <c r="H20" s="385"/>
      <c r="I20" s="385"/>
      <c r="J20" s="385"/>
      <c r="K20" s="256"/>
    </row>
    <row r="21" spans="2:11" s="1" customFormat="1" ht="15" customHeight="1">
      <c r="B21" s="259"/>
      <c r="C21" s="260"/>
      <c r="D21" s="260"/>
      <c r="E21" s="262" t="s">
        <v>1294</v>
      </c>
      <c r="F21" s="385" t="s">
        <v>1295</v>
      </c>
      <c r="G21" s="385"/>
      <c r="H21" s="385"/>
      <c r="I21" s="385"/>
      <c r="J21" s="385"/>
      <c r="K21" s="256"/>
    </row>
    <row r="22" spans="2:11" s="1" customFormat="1" ht="15" customHeight="1">
      <c r="B22" s="259"/>
      <c r="C22" s="260"/>
      <c r="D22" s="260"/>
      <c r="E22" s="262" t="s">
        <v>1296</v>
      </c>
      <c r="F22" s="385" t="s">
        <v>1297</v>
      </c>
      <c r="G22" s="385"/>
      <c r="H22" s="385"/>
      <c r="I22" s="385"/>
      <c r="J22" s="385"/>
      <c r="K22" s="256"/>
    </row>
    <row r="23" spans="2:11" s="1" customFormat="1" ht="15" customHeight="1">
      <c r="B23" s="259"/>
      <c r="C23" s="260"/>
      <c r="D23" s="260"/>
      <c r="E23" s="262" t="s">
        <v>1298</v>
      </c>
      <c r="F23" s="385" t="s">
        <v>1299</v>
      </c>
      <c r="G23" s="385"/>
      <c r="H23" s="385"/>
      <c r="I23" s="385"/>
      <c r="J23" s="385"/>
      <c r="K23" s="256"/>
    </row>
    <row r="24" spans="2:11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pans="2:11" s="1" customFormat="1" ht="15" customHeight="1">
      <c r="B25" s="259"/>
      <c r="C25" s="385" t="s">
        <v>1300</v>
      </c>
      <c r="D25" s="385"/>
      <c r="E25" s="385"/>
      <c r="F25" s="385"/>
      <c r="G25" s="385"/>
      <c r="H25" s="385"/>
      <c r="I25" s="385"/>
      <c r="J25" s="385"/>
      <c r="K25" s="256"/>
    </row>
    <row r="26" spans="2:11" s="1" customFormat="1" ht="15" customHeight="1">
      <c r="B26" s="259"/>
      <c r="C26" s="385" t="s">
        <v>1301</v>
      </c>
      <c r="D26" s="385"/>
      <c r="E26" s="385"/>
      <c r="F26" s="385"/>
      <c r="G26" s="385"/>
      <c r="H26" s="385"/>
      <c r="I26" s="385"/>
      <c r="J26" s="385"/>
      <c r="K26" s="256"/>
    </row>
    <row r="27" spans="2:11" s="1" customFormat="1" ht="15" customHeight="1">
      <c r="B27" s="259"/>
      <c r="C27" s="258"/>
      <c r="D27" s="385" t="s">
        <v>1302</v>
      </c>
      <c r="E27" s="385"/>
      <c r="F27" s="385"/>
      <c r="G27" s="385"/>
      <c r="H27" s="385"/>
      <c r="I27" s="385"/>
      <c r="J27" s="385"/>
      <c r="K27" s="256"/>
    </row>
    <row r="28" spans="2:11" s="1" customFormat="1" ht="15" customHeight="1">
      <c r="B28" s="259"/>
      <c r="C28" s="260"/>
      <c r="D28" s="385" t="s">
        <v>1303</v>
      </c>
      <c r="E28" s="385"/>
      <c r="F28" s="385"/>
      <c r="G28" s="385"/>
      <c r="H28" s="385"/>
      <c r="I28" s="385"/>
      <c r="J28" s="385"/>
      <c r="K28" s="256"/>
    </row>
    <row r="29" spans="2:11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pans="2:11" s="1" customFormat="1" ht="15" customHeight="1">
      <c r="B30" s="259"/>
      <c r="C30" s="260"/>
      <c r="D30" s="385" t="s">
        <v>1304</v>
      </c>
      <c r="E30" s="385"/>
      <c r="F30" s="385"/>
      <c r="G30" s="385"/>
      <c r="H30" s="385"/>
      <c r="I30" s="385"/>
      <c r="J30" s="385"/>
      <c r="K30" s="256"/>
    </row>
    <row r="31" spans="2:11" s="1" customFormat="1" ht="15" customHeight="1">
      <c r="B31" s="259"/>
      <c r="C31" s="260"/>
      <c r="D31" s="385" t="s">
        <v>1305</v>
      </c>
      <c r="E31" s="385"/>
      <c r="F31" s="385"/>
      <c r="G31" s="385"/>
      <c r="H31" s="385"/>
      <c r="I31" s="385"/>
      <c r="J31" s="385"/>
      <c r="K31" s="256"/>
    </row>
    <row r="32" spans="2:11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pans="2:11" s="1" customFormat="1" ht="15" customHeight="1">
      <c r="B33" s="259"/>
      <c r="C33" s="260"/>
      <c r="D33" s="385" t="s">
        <v>1306</v>
      </c>
      <c r="E33" s="385"/>
      <c r="F33" s="385"/>
      <c r="G33" s="385"/>
      <c r="H33" s="385"/>
      <c r="I33" s="385"/>
      <c r="J33" s="385"/>
      <c r="K33" s="256"/>
    </row>
    <row r="34" spans="2:11" s="1" customFormat="1" ht="15" customHeight="1">
      <c r="B34" s="259"/>
      <c r="C34" s="260"/>
      <c r="D34" s="385" t="s">
        <v>1307</v>
      </c>
      <c r="E34" s="385"/>
      <c r="F34" s="385"/>
      <c r="G34" s="385"/>
      <c r="H34" s="385"/>
      <c r="I34" s="385"/>
      <c r="J34" s="385"/>
      <c r="K34" s="256"/>
    </row>
    <row r="35" spans="2:11" s="1" customFormat="1" ht="15" customHeight="1">
      <c r="B35" s="259"/>
      <c r="C35" s="260"/>
      <c r="D35" s="385" t="s">
        <v>1308</v>
      </c>
      <c r="E35" s="385"/>
      <c r="F35" s="385"/>
      <c r="G35" s="385"/>
      <c r="H35" s="385"/>
      <c r="I35" s="385"/>
      <c r="J35" s="385"/>
      <c r="K35" s="256"/>
    </row>
    <row r="36" spans="2:11" s="1" customFormat="1" ht="15" customHeight="1">
      <c r="B36" s="259"/>
      <c r="C36" s="260"/>
      <c r="D36" s="258"/>
      <c r="E36" s="261" t="s">
        <v>122</v>
      </c>
      <c r="F36" s="258"/>
      <c r="G36" s="385" t="s">
        <v>1309</v>
      </c>
      <c r="H36" s="385"/>
      <c r="I36" s="385"/>
      <c r="J36" s="385"/>
      <c r="K36" s="256"/>
    </row>
    <row r="37" spans="2:11" s="1" customFormat="1" ht="30.75" customHeight="1">
      <c r="B37" s="259"/>
      <c r="C37" s="260"/>
      <c r="D37" s="258"/>
      <c r="E37" s="261" t="s">
        <v>1310</v>
      </c>
      <c r="F37" s="258"/>
      <c r="G37" s="385" t="s">
        <v>1311</v>
      </c>
      <c r="H37" s="385"/>
      <c r="I37" s="385"/>
      <c r="J37" s="385"/>
      <c r="K37" s="256"/>
    </row>
    <row r="38" spans="2:11" s="1" customFormat="1" ht="15" customHeight="1">
      <c r="B38" s="259"/>
      <c r="C38" s="260"/>
      <c r="D38" s="258"/>
      <c r="E38" s="261" t="s">
        <v>53</v>
      </c>
      <c r="F38" s="258"/>
      <c r="G38" s="385" t="s">
        <v>1312</v>
      </c>
      <c r="H38" s="385"/>
      <c r="I38" s="385"/>
      <c r="J38" s="385"/>
      <c r="K38" s="256"/>
    </row>
    <row r="39" spans="2:11" s="1" customFormat="1" ht="15" customHeight="1">
      <c r="B39" s="259"/>
      <c r="C39" s="260"/>
      <c r="D39" s="258"/>
      <c r="E39" s="261" t="s">
        <v>54</v>
      </c>
      <c r="F39" s="258"/>
      <c r="G39" s="385" t="s">
        <v>1313</v>
      </c>
      <c r="H39" s="385"/>
      <c r="I39" s="385"/>
      <c r="J39" s="385"/>
      <c r="K39" s="256"/>
    </row>
    <row r="40" spans="2:11" s="1" customFormat="1" ht="15" customHeight="1">
      <c r="B40" s="259"/>
      <c r="C40" s="260"/>
      <c r="D40" s="258"/>
      <c r="E40" s="261" t="s">
        <v>123</v>
      </c>
      <c r="F40" s="258"/>
      <c r="G40" s="385" t="s">
        <v>1314</v>
      </c>
      <c r="H40" s="385"/>
      <c r="I40" s="385"/>
      <c r="J40" s="385"/>
      <c r="K40" s="256"/>
    </row>
    <row r="41" spans="2:11" s="1" customFormat="1" ht="15" customHeight="1">
      <c r="B41" s="259"/>
      <c r="C41" s="260"/>
      <c r="D41" s="258"/>
      <c r="E41" s="261" t="s">
        <v>124</v>
      </c>
      <c r="F41" s="258"/>
      <c r="G41" s="385" t="s">
        <v>1315</v>
      </c>
      <c r="H41" s="385"/>
      <c r="I41" s="385"/>
      <c r="J41" s="385"/>
      <c r="K41" s="256"/>
    </row>
    <row r="42" spans="2:11" s="1" customFormat="1" ht="15" customHeight="1">
      <c r="B42" s="259"/>
      <c r="C42" s="260"/>
      <c r="D42" s="258"/>
      <c r="E42" s="261" t="s">
        <v>1316</v>
      </c>
      <c r="F42" s="258"/>
      <c r="G42" s="385" t="s">
        <v>1317</v>
      </c>
      <c r="H42" s="385"/>
      <c r="I42" s="385"/>
      <c r="J42" s="385"/>
      <c r="K42" s="256"/>
    </row>
    <row r="43" spans="2:11" s="1" customFormat="1" ht="15" customHeight="1">
      <c r="B43" s="259"/>
      <c r="C43" s="260"/>
      <c r="D43" s="258"/>
      <c r="E43" s="261"/>
      <c r="F43" s="258"/>
      <c r="G43" s="385" t="s">
        <v>1318</v>
      </c>
      <c r="H43" s="385"/>
      <c r="I43" s="385"/>
      <c r="J43" s="385"/>
      <c r="K43" s="256"/>
    </row>
    <row r="44" spans="2:11" s="1" customFormat="1" ht="15" customHeight="1">
      <c r="B44" s="259"/>
      <c r="C44" s="260"/>
      <c r="D44" s="258"/>
      <c r="E44" s="261" t="s">
        <v>1319</v>
      </c>
      <c r="F44" s="258"/>
      <c r="G44" s="385" t="s">
        <v>1320</v>
      </c>
      <c r="H44" s="385"/>
      <c r="I44" s="385"/>
      <c r="J44" s="385"/>
      <c r="K44" s="256"/>
    </row>
    <row r="45" spans="2:11" s="1" customFormat="1" ht="15" customHeight="1">
      <c r="B45" s="259"/>
      <c r="C45" s="260"/>
      <c r="D45" s="258"/>
      <c r="E45" s="261" t="s">
        <v>126</v>
      </c>
      <c r="F45" s="258"/>
      <c r="G45" s="385" t="s">
        <v>1321</v>
      </c>
      <c r="H45" s="385"/>
      <c r="I45" s="385"/>
      <c r="J45" s="385"/>
      <c r="K45" s="256"/>
    </row>
    <row r="46" spans="2:11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pans="2:11" s="1" customFormat="1" ht="15" customHeight="1">
      <c r="B47" s="259"/>
      <c r="C47" s="260"/>
      <c r="D47" s="385" t="s">
        <v>1322</v>
      </c>
      <c r="E47" s="385"/>
      <c r="F47" s="385"/>
      <c r="G47" s="385"/>
      <c r="H47" s="385"/>
      <c r="I47" s="385"/>
      <c r="J47" s="385"/>
      <c r="K47" s="256"/>
    </row>
    <row r="48" spans="2:11" s="1" customFormat="1" ht="15" customHeight="1">
      <c r="B48" s="259"/>
      <c r="C48" s="260"/>
      <c r="D48" s="260"/>
      <c r="E48" s="385" t="s">
        <v>1323</v>
      </c>
      <c r="F48" s="385"/>
      <c r="G48" s="385"/>
      <c r="H48" s="385"/>
      <c r="I48" s="385"/>
      <c r="J48" s="385"/>
      <c r="K48" s="256"/>
    </row>
    <row r="49" spans="2:11" s="1" customFormat="1" ht="15" customHeight="1">
      <c r="B49" s="259"/>
      <c r="C49" s="260"/>
      <c r="D49" s="260"/>
      <c r="E49" s="385" t="s">
        <v>1324</v>
      </c>
      <c r="F49" s="385"/>
      <c r="G49" s="385"/>
      <c r="H49" s="385"/>
      <c r="I49" s="385"/>
      <c r="J49" s="385"/>
      <c r="K49" s="256"/>
    </row>
    <row r="50" spans="2:11" s="1" customFormat="1" ht="15" customHeight="1">
      <c r="B50" s="259"/>
      <c r="C50" s="260"/>
      <c r="D50" s="260"/>
      <c r="E50" s="385" t="s">
        <v>1325</v>
      </c>
      <c r="F50" s="385"/>
      <c r="G50" s="385"/>
      <c r="H50" s="385"/>
      <c r="I50" s="385"/>
      <c r="J50" s="385"/>
      <c r="K50" s="256"/>
    </row>
    <row r="51" spans="2:11" s="1" customFormat="1" ht="15" customHeight="1">
      <c r="B51" s="259"/>
      <c r="C51" s="260"/>
      <c r="D51" s="385" t="s">
        <v>1326</v>
      </c>
      <c r="E51" s="385"/>
      <c r="F51" s="385"/>
      <c r="G51" s="385"/>
      <c r="H51" s="385"/>
      <c r="I51" s="385"/>
      <c r="J51" s="385"/>
      <c r="K51" s="256"/>
    </row>
    <row r="52" spans="2:11" s="1" customFormat="1" ht="25.5" customHeight="1">
      <c r="B52" s="255"/>
      <c r="C52" s="386" t="s">
        <v>1327</v>
      </c>
      <c r="D52" s="386"/>
      <c r="E52" s="386"/>
      <c r="F52" s="386"/>
      <c r="G52" s="386"/>
      <c r="H52" s="386"/>
      <c r="I52" s="386"/>
      <c r="J52" s="386"/>
      <c r="K52" s="256"/>
    </row>
    <row r="53" spans="2:11" s="1" customFormat="1" ht="5.25" customHeight="1">
      <c r="B53" s="255"/>
      <c r="C53" s="257"/>
      <c r="D53" s="257"/>
      <c r="E53" s="257"/>
      <c r="F53" s="257"/>
      <c r="G53" s="257"/>
      <c r="H53" s="257"/>
      <c r="I53" s="257"/>
      <c r="J53" s="257"/>
      <c r="K53" s="256"/>
    </row>
    <row r="54" spans="2:11" s="1" customFormat="1" ht="15" customHeight="1">
      <c r="B54" s="255"/>
      <c r="C54" s="385" t="s">
        <v>1328</v>
      </c>
      <c r="D54" s="385"/>
      <c r="E54" s="385"/>
      <c r="F54" s="385"/>
      <c r="G54" s="385"/>
      <c r="H54" s="385"/>
      <c r="I54" s="385"/>
      <c r="J54" s="385"/>
      <c r="K54" s="256"/>
    </row>
    <row r="55" spans="2:11" s="1" customFormat="1" ht="15" customHeight="1">
      <c r="B55" s="255"/>
      <c r="C55" s="385" t="s">
        <v>1329</v>
      </c>
      <c r="D55" s="385"/>
      <c r="E55" s="385"/>
      <c r="F55" s="385"/>
      <c r="G55" s="385"/>
      <c r="H55" s="385"/>
      <c r="I55" s="385"/>
      <c r="J55" s="385"/>
      <c r="K55" s="256"/>
    </row>
    <row r="56" spans="2:11" s="1" customFormat="1" ht="12.75" customHeight="1">
      <c r="B56" s="255"/>
      <c r="C56" s="258"/>
      <c r="D56" s="258"/>
      <c r="E56" s="258"/>
      <c r="F56" s="258"/>
      <c r="G56" s="258"/>
      <c r="H56" s="258"/>
      <c r="I56" s="258"/>
      <c r="J56" s="258"/>
      <c r="K56" s="256"/>
    </row>
    <row r="57" spans="2:11" s="1" customFormat="1" ht="15" customHeight="1">
      <c r="B57" s="255"/>
      <c r="C57" s="385" t="s">
        <v>1330</v>
      </c>
      <c r="D57" s="385"/>
      <c r="E57" s="385"/>
      <c r="F57" s="385"/>
      <c r="G57" s="385"/>
      <c r="H57" s="385"/>
      <c r="I57" s="385"/>
      <c r="J57" s="385"/>
      <c r="K57" s="256"/>
    </row>
    <row r="58" spans="2:11" s="1" customFormat="1" ht="15" customHeight="1">
      <c r="B58" s="255"/>
      <c r="C58" s="260"/>
      <c r="D58" s="385" t="s">
        <v>1331</v>
      </c>
      <c r="E58" s="385"/>
      <c r="F58" s="385"/>
      <c r="G58" s="385"/>
      <c r="H58" s="385"/>
      <c r="I58" s="385"/>
      <c r="J58" s="385"/>
      <c r="K58" s="256"/>
    </row>
    <row r="59" spans="2:11" s="1" customFormat="1" ht="15" customHeight="1">
      <c r="B59" s="255"/>
      <c r="C59" s="260"/>
      <c r="D59" s="385" t="s">
        <v>1332</v>
      </c>
      <c r="E59" s="385"/>
      <c r="F59" s="385"/>
      <c r="G59" s="385"/>
      <c r="H59" s="385"/>
      <c r="I59" s="385"/>
      <c r="J59" s="385"/>
      <c r="K59" s="256"/>
    </row>
    <row r="60" spans="2:11" s="1" customFormat="1" ht="15" customHeight="1">
      <c r="B60" s="255"/>
      <c r="C60" s="260"/>
      <c r="D60" s="385" t="s">
        <v>1333</v>
      </c>
      <c r="E60" s="385"/>
      <c r="F60" s="385"/>
      <c r="G60" s="385"/>
      <c r="H60" s="385"/>
      <c r="I60" s="385"/>
      <c r="J60" s="385"/>
      <c r="K60" s="256"/>
    </row>
    <row r="61" spans="2:11" s="1" customFormat="1" ht="15" customHeight="1">
      <c r="B61" s="255"/>
      <c r="C61" s="260"/>
      <c r="D61" s="385" t="s">
        <v>1334</v>
      </c>
      <c r="E61" s="385"/>
      <c r="F61" s="385"/>
      <c r="G61" s="385"/>
      <c r="H61" s="385"/>
      <c r="I61" s="385"/>
      <c r="J61" s="385"/>
      <c r="K61" s="256"/>
    </row>
    <row r="62" spans="2:11" s="1" customFormat="1" ht="15" customHeight="1">
      <c r="B62" s="255"/>
      <c r="C62" s="260"/>
      <c r="D62" s="387" t="s">
        <v>1335</v>
      </c>
      <c r="E62" s="387"/>
      <c r="F62" s="387"/>
      <c r="G62" s="387"/>
      <c r="H62" s="387"/>
      <c r="I62" s="387"/>
      <c r="J62" s="387"/>
      <c r="K62" s="256"/>
    </row>
    <row r="63" spans="2:11" s="1" customFormat="1" ht="15" customHeight="1">
      <c r="B63" s="255"/>
      <c r="C63" s="260"/>
      <c r="D63" s="385" t="s">
        <v>1336</v>
      </c>
      <c r="E63" s="385"/>
      <c r="F63" s="385"/>
      <c r="G63" s="385"/>
      <c r="H63" s="385"/>
      <c r="I63" s="385"/>
      <c r="J63" s="385"/>
      <c r="K63" s="256"/>
    </row>
    <row r="64" spans="2:11" s="1" customFormat="1" ht="12.75" customHeight="1">
      <c r="B64" s="255"/>
      <c r="C64" s="260"/>
      <c r="D64" s="260"/>
      <c r="E64" s="263"/>
      <c r="F64" s="260"/>
      <c r="G64" s="260"/>
      <c r="H64" s="260"/>
      <c r="I64" s="260"/>
      <c r="J64" s="260"/>
      <c r="K64" s="256"/>
    </row>
    <row r="65" spans="2:11" s="1" customFormat="1" ht="15" customHeight="1">
      <c r="B65" s="255"/>
      <c r="C65" s="260"/>
      <c r="D65" s="385" t="s">
        <v>1337</v>
      </c>
      <c r="E65" s="385"/>
      <c r="F65" s="385"/>
      <c r="G65" s="385"/>
      <c r="H65" s="385"/>
      <c r="I65" s="385"/>
      <c r="J65" s="385"/>
      <c r="K65" s="256"/>
    </row>
    <row r="66" spans="2:11" s="1" customFormat="1" ht="15" customHeight="1">
      <c r="B66" s="255"/>
      <c r="C66" s="260"/>
      <c r="D66" s="387" t="s">
        <v>1338</v>
      </c>
      <c r="E66" s="387"/>
      <c r="F66" s="387"/>
      <c r="G66" s="387"/>
      <c r="H66" s="387"/>
      <c r="I66" s="387"/>
      <c r="J66" s="387"/>
      <c r="K66" s="256"/>
    </row>
    <row r="67" spans="2:11" s="1" customFormat="1" ht="15" customHeight="1">
      <c r="B67" s="255"/>
      <c r="C67" s="260"/>
      <c r="D67" s="385" t="s">
        <v>1339</v>
      </c>
      <c r="E67" s="385"/>
      <c r="F67" s="385"/>
      <c r="G67" s="385"/>
      <c r="H67" s="385"/>
      <c r="I67" s="385"/>
      <c r="J67" s="385"/>
      <c r="K67" s="256"/>
    </row>
    <row r="68" spans="2:11" s="1" customFormat="1" ht="15" customHeight="1">
      <c r="B68" s="255"/>
      <c r="C68" s="260"/>
      <c r="D68" s="385" t="s">
        <v>1340</v>
      </c>
      <c r="E68" s="385"/>
      <c r="F68" s="385"/>
      <c r="G68" s="385"/>
      <c r="H68" s="385"/>
      <c r="I68" s="385"/>
      <c r="J68" s="385"/>
      <c r="K68" s="256"/>
    </row>
    <row r="69" spans="2:11" s="1" customFormat="1" ht="15" customHeight="1">
      <c r="B69" s="255"/>
      <c r="C69" s="260"/>
      <c r="D69" s="385" t="s">
        <v>1341</v>
      </c>
      <c r="E69" s="385"/>
      <c r="F69" s="385"/>
      <c r="G69" s="385"/>
      <c r="H69" s="385"/>
      <c r="I69" s="385"/>
      <c r="J69" s="385"/>
      <c r="K69" s="256"/>
    </row>
    <row r="70" spans="2:11" s="1" customFormat="1" ht="15" customHeight="1">
      <c r="B70" s="255"/>
      <c r="C70" s="260"/>
      <c r="D70" s="385" t="s">
        <v>1342</v>
      </c>
      <c r="E70" s="385"/>
      <c r="F70" s="385"/>
      <c r="G70" s="385"/>
      <c r="H70" s="385"/>
      <c r="I70" s="385"/>
      <c r="J70" s="385"/>
      <c r="K70" s="256"/>
    </row>
    <row r="71" spans="2:1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pans="2:11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pans="2:11" s="1" customFormat="1" ht="45" customHeight="1">
      <c r="B75" s="272"/>
      <c r="C75" s="380" t="s">
        <v>1343</v>
      </c>
      <c r="D75" s="380"/>
      <c r="E75" s="380"/>
      <c r="F75" s="380"/>
      <c r="G75" s="380"/>
      <c r="H75" s="380"/>
      <c r="I75" s="380"/>
      <c r="J75" s="380"/>
      <c r="K75" s="273"/>
    </row>
    <row r="76" spans="2:11" s="1" customFormat="1" ht="17.25" customHeight="1">
      <c r="B76" s="272"/>
      <c r="C76" s="274" t="s">
        <v>1344</v>
      </c>
      <c r="D76" s="274"/>
      <c r="E76" s="274"/>
      <c r="F76" s="274" t="s">
        <v>1345</v>
      </c>
      <c r="G76" s="275"/>
      <c r="H76" s="274" t="s">
        <v>54</v>
      </c>
      <c r="I76" s="274" t="s">
        <v>57</v>
      </c>
      <c r="J76" s="274" t="s">
        <v>1346</v>
      </c>
      <c r="K76" s="273"/>
    </row>
    <row r="77" spans="2:11" s="1" customFormat="1" ht="17.25" customHeight="1">
      <c r="B77" s="272"/>
      <c r="C77" s="276" t="s">
        <v>1347</v>
      </c>
      <c r="D77" s="276"/>
      <c r="E77" s="276"/>
      <c r="F77" s="277" t="s">
        <v>1348</v>
      </c>
      <c r="G77" s="278"/>
      <c r="H77" s="276"/>
      <c r="I77" s="276"/>
      <c r="J77" s="276" t="s">
        <v>1349</v>
      </c>
      <c r="K77" s="273"/>
    </row>
    <row r="78" spans="2:11" s="1" customFormat="1" ht="5.25" customHeight="1">
      <c r="B78" s="272"/>
      <c r="C78" s="279"/>
      <c r="D78" s="279"/>
      <c r="E78" s="279"/>
      <c r="F78" s="279"/>
      <c r="G78" s="280"/>
      <c r="H78" s="279"/>
      <c r="I78" s="279"/>
      <c r="J78" s="279"/>
      <c r="K78" s="273"/>
    </row>
    <row r="79" spans="2:11" s="1" customFormat="1" ht="15" customHeight="1">
      <c r="B79" s="272"/>
      <c r="C79" s="261" t="s">
        <v>53</v>
      </c>
      <c r="D79" s="281"/>
      <c r="E79" s="281"/>
      <c r="F79" s="282" t="s">
        <v>1350</v>
      </c>
      <c r="G79" s="283"/>
      <c r="H79" s="261" t="s">
        <v>1351</v>
      </c>
      <c r="I79" s="261" t="s">
        <v>1352</v>
      </c>
      <c r="J79" s="261">
        <v>20</v>
      </c>
      <c r="K79" s="273"/>
    </row>
    <row r="80" spans="2:11" s="1" customFormat="1" ht="15" customHeight="1">
      <c r="B80" s="272"/>
      <c r="C80" s="261" t="s">
        <v>1353</v>
      </c>
      <c r="D80" s="261"/>
      <c r="E80" s="261"/>
      <c r="F80" s="282" t="s">
        <v>1350</v>
      </c>
      <c r="G80" s="283"/>
      <c r="H80" s="261" t="s">
        <v>1354</v>
      </c>
      <c r="I80" s="261" t="s">
        <v>1352</v>
      </c>
      <c r="J80" s="261">
        <v>120</v>
      </c>
      <c r="K80" s="273"/>
    </row>
    <row r="81" spans="2:11" s="1" customFormat="1" ht="15" customHeight="1">
      <c r="B81" s="284"/>
      <c r="C81" s="261" t="s">
        <v>1355</v>
      </c>
      <c r="D81" s="261"/>
      <c r="E81" s="261"/>
      <c r="F81" s="282" t="s">
        <v>1356</v>
      </c>
      <c r="G81" s="283"/>
      <c r="H81" s="261" t="s">
        <v>1357</v>
      </c>
      <c r="I81" s="261" t="s">
        <v>1352</v>
      </c>
      <c r="J81" s="261">
        <v>50</v>
      </c>
      <c r="K81" s="273"/>
    </row>
    <row r="82" spans="2:11" s="1" customFormat="1" ht="15" customHeight="1">
      <c r="B82" s="284"/>
      <c r="C82" s="261" t="s">
        <v>1358</v>
      </c>
      <c r="D82" s="261"/>
      <c r="E82" s="261"/>
      <c r="F82" s="282" t="s">
        <v>1350</v>
      </c>
      <c r="G82" s="283"/>
      <c r="H82" s="261" t="s">
        <v>1359</v>
      </c>
      <c r="I82" s="261" t="s">
        <v>1360</v>
      </c>
      <c r="J82" s="261"/>
      <c r="K82" s="273"/>
    </row>
    <row r="83" spans="2:11" s="1" customFormat="1" ht="15" customHeight="1">
      <c r="B83" s="284"/>
      <c r="C83" s="285" t="s">
        <v>1361</v>
      </c>
      <c r="D83" s="285"/>
      <c r="E83" s="285"/>
      <c r="F83" s="286" t="s">
        <v>1356</v>
      </c>
      <c r="G83" s="285"/>
      <c r="H83" s="285" t="s">
        <v>1362</v>
      </c>
      <c r="I83" s="285" t="s">
        <v>1352</v>
      </c>
      <c r="J83" s="285">
        <v>15</v>
      </c>
      <c r="K83" s="273"/>
    </row>
    <row r="84" spans="2:11" s="1" customFormat="1" ht="15" customHeight="1">
      <c r="B84" s="284"/>
      <c r="C84" s="285" t="s">
        <v>1363</v>
      </c>
      <c r="D84" s="285"/>
      <c r="E84" s="285"/>
      <c r="F84" s="286" t="s">
        <v>1356</v>
      </c>
      <c r="G84" s="285"/>
      <c r="H84" s="285" t="s">
        <v>1364</v>
      </c>
      <c r="I84" s="285" t="s">
        <v>1352</v>
      </c>
      <c r="J84" s="285">
        <v>15</v>
      </c>
      <c r="K84" s="273"/>
    </row>
    <row r="85" spans="2:11" s="1" customFormat="1" ht="15" customHeight="1">
      <c r="B85" s="284"/>
      <c r="C85" s="285" t="s">
        <v>1365</v>
      </c>
      <c r="D85" s="285"/>
      <c r="E85" s="285"/>
      <c r="F85" s="286" t="s">
        <v>1356</v>
      </c>
      <c r="G85" s="285"/>
      <c r="H85" s="285" t="s">
        <v>1366</v>
      </c>
      <c r="I85" s="285" t="s">
        <v>1352</v>
      </c>
      <c r="J85" s="285">
        <v>20</v>
      </c>
      <c r="K85" s="273"/>
    </row>
    <row r="86" spans="2:11" s="1" customFormat="1" ht="15" customHeight="1">
      <c r="B86" s="284"/>
      <c r="C86" s="285" t="s">
        <v>1367</v>
      </c>
      <c r="D86" s="285"/>
      <c r="E86" s="285"/>
      <c r="F86" s="286" t="s">
        <v>1356</v>
      </c>
      <c r="G86" s="285"/>
      <c r="H86" s="285" t="s">
        <v>1368</v>
      </c>
      <c r="I86" s="285" t="s">
        <v>1352</v>
      </c>
      <c r="J86" s="285">
        <v>20</v>
      </c>
      <c r="K86" s="273"/>
    </row>
    <row r="87" spans="2:11" s="1" customFormat="1" ht="15" customHeight="1">
      <c r="B87" s="284"/>
      <c r="C87" s="261" t="s">
        <v>1369</v>
      </c>
      <c r="D87" s="261"/>
      <c r="E87" s="261"/>
      <c r="F87" s="282" t="s">
        <v>1356</v>
      </c>
      <c r="G87" s="283"/>
      <c r="H87" s="261" t="s">
        <v>1370</v>
      </c>
      <c r="I87" s="261" t="s">
        <v>1352</v>
      </c>
      <c r="J87" s="261">
        <v>50</v>
      </c>
      <c r="K87" s="273"/>
    </row>
    <row r="88" spans="2:11" s="1" customFormat="1" ht="15" customHeight="1">
      <c r="B88" s="284"/>
      <c r="C88" s="261" t="s">
        <v>1371</v>
      </c>
      <c r="D88" s="261"/>
      <c r="E88" s="261"/>
      <c r="F88" s="282" t="s">
        <v>1356</v>
      </c>
      <c r="G88" s="283"/>
      <c r="H88" s="261" t="s">
        <v>1372</v>
      </c>
      <c r="I88" s="261" t="s">
        <v>1352</v>
      </c>
      <c r="J88" s="261">
        <v>20</v>
      </c>
      <c r="K88" s="273"/>
    </row>
    <row r="89" spans="2:11" s="1" customFormat="1" ht="15" customHeight="1">
      <c r="B89" s="284"/>
      <c r="C89" s="261" t="s">
        <v>1373</v>
      </c>
      <c r="D89" s="261"/>
      <c r="E89" s="261"/>
      <c r="F89" s="282" t="s">
        <v>1356</v>
      </c>
      <c r="G89" s="283"/>
      <c r="H89" s="261" t="s">
        <v>1374</v>
      </c>
      <c r="I89" s="261" t="s">
        <v>1352</v>
      </c>
      <c r="J89" s="261">
        <v>20</v>
      </c>
      <c r="K89" s="273"/>
    </row>
    <row r="90" spans="2:11" s="1" customFormat="1" ht="15" customHeight="1">
      <c r="B90" s="284"/>
      <c r="C90" s="261" t="s">
        <v>1375</v>
      </c>
      <c r="D90" s="261"/>
      <c r="E90" s="261"/>
      <c r="F90" s="282" t="s">
        <v>1356</v>
      </c>
      <c r="G90" s="283"/>
      <c r="H90" s="261" t="s">
        <v>1376</v>
      </c>
      <c r="I90" s="261" t="s">
        <v>1352</v>
      </c>
      <c r="J90" s="261">
        <v>50</v>
      </c>
      <c r="K90" s="273"/>
    </row>
    <row r="91" spans="2:11" s="1" customFormat="1" ht="15" customHeight="1">
      <c r="B91" s="284"/>
      <c r="C91" s="261" t="s">
        <v>1377</v>
      </c>
      <c r="D91" s="261"/>
      <c r="E91" s="261"/>
      <c r="F91" s="282" t="s">
        <v>1356</v>
      </c>
      <c r="G91" s="283"/>
      <c r="H91" s="261" t="s">
        <v>1377</v>
      </c>
      <c r="I91" s="261" t="s">
        <v>1352</v>
      </c>
      <c r="J91" s="261">
        <v>50</v>
      </c>
      <c r="K91" s="273"/>
    </row>
    <row r="92" spans="2:11" s="1" customFormat="1" ht="15" customHeight="1">
      <c r="B92" s="284"/>
      <c r="C92" s="261" t="s">
        <v>1378</v>
      </c>
      <c r="D92" s="261"/>
      <c r="E92" s="261"/>
      <c r="F92" s="282" t="s">
        <v>1356</v>
      </c>
      <c r="G92" s="283"/>
      <c r="H92" s="261" t="s">
        <v>1379</v>
      </c>
      <c r="I92" s="261" t="s">
        <v>1352</v>
      </c>
      <c r="J92" s="261">
        <v>255</v>
      </c>
      <c r="K92" s="273"/>
    </row>
    <row r="93" spans="2:11" s="1" customFormat="1" ht="15" customHeight="1">
      <c r="B93" s="284"/>
      <c r="C93" s="261" t="s">
        <v>1380</v>
      </c>
      <c r="D93" s="261"/>
      <c r="E93" s="261"/>
      <c r="F93" s="282" t="s">
        <v>1350</v>
      </c>
      <c r="G93" s="283"/>
      <c r="H93" s="261" t="s">
        <v>1381</v>
      </c>
      <c r="I93" s="261" t="s">
        <v>1382</v>
      </c>
      <c r="J93" s="261"/>
      <c r="K93" s="273"/>
    </row>
    <row r="94" spans="2:11" s="1" customFormat="1" ht="15" customHeight="1">
      <c r="B94" s="284"/>
      <c r="C94" s="261" t="s">
        <v>1383</v>
      </c>
      <c r="D94" s="261"/>
      <c r="E94" s="261"/>
      <c r="F94" s="282" t="s">
        <v>1350</v>
      </c>
      <c r="G94" s="283"/>
      <c r="H94" s="261" t="s">
        <v>1384</v>
      </c>
      <c r="I94" s="261" t="s">
        <v>1385</v>
      </c>
      <c r="J94" s="261"/>
      <c r="K94" s="273"/>
    </row>
    <row r="95" spans="2:11" s="1" customFormat="1" ht="15" customHeight="1">
      <c r="B95" s="284"/>
      <c r="C95" s="261" t="s">
        <v>1386</v>
      </c>
      <c r="D95" s="261"/>
      <c r="E95" s="261"/>
      <c r="F95" s="282" t="s">
        <v>1350</v>
      </c>
      <c r="G95" s="283"/>
      <c r="H95" s="261" t="s">
        <v>1386</v>
      </c>
      <c r="I95" s="261" t="s">
        <v>1385</v>
      </c>
      <c r="J95" s="261"/>
      <c r="K95" s="273"/>
    </row>
    <row r="96" spans="2:11" s="1" customFormat="1" ht="15" customHeight="1">
      <c r="B96" s="284"/>
      <c r="C96" s="261" t="s">
        <v>38</v>
      </c>
      <c r="D96" s="261"/>
      <c r="E96" s="261"/>
      <c r="F96" s="282" t="s">
        <v>1350</v>
      </c>
      <c r="G96" s="283"/>
      <c r="H96" s="261" t="s">
        <v>1387</v>
      </c>
      <c r="I96" s="261" t="s">
        <v>1385</v>
      </c>
      <c r="J96" s="261"/>
      <c r="K96" s="273"/>
    </row>
    <row r="97" spans="2:11" s="1" customFormat="1" ht="15" customHeight="1">
      <c r="B97" s="284"/>
      <c r="C97" s="261" t="s">
        <v>48</v>
      </c>
      <c r="D97" s="261"/>
      <c r="E97" s="261"/>
      <c r="F97" s="282" t="s">
        <v>1350</v>
      </c>
      <c r="G97" s="283"/>
      <c r="H97" s="261" t="s">
        <v>1388</v>
      </c>
      <c r="I97" s="261" t="s">
        <v>1385</v>
      </c>
      <c r="J97" s="261"/>
      <c r="K97" s="273"/>
    </row>
    <row r="98" spans="2:11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pans="2:11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pans="2:11" s="1" customFormat="1" ht="45" customHeight="1">
      <c r="B102" s="272"/>
      <c r="C102" s="380" t="s">
        <v>1389</v>
      </c>
      <c r="D102" s="380"/>
      <c r="E102" s="380"/>
      <c r="F102" s="380"/>
      <c r="G102" s="380"/>
      <c r="H102" s="380"/>
      <c r="I102" s="380"/>
      <c r="J102" s="380"/>
      <c r="K102" s="273"/>
    </row>
    <row r="103" spans="2:11" s="1" customFormat="1" ht="17.25" customHeight="1">
      <c r="B103" s="272"/>
      <c r="C103" s="274" t="s">
        <v>1344</v>
      </c>
      <c r="D103" s="274"/>
      <c r="E103" s="274"/>
      <c r="F103" s="274" t="s">
        <v>1345</v>
      </c>
      <c r="G103" s="275"/>
      <c r="H103" s="274" t="s">
        <v>54</v>
      </c>
      <c r="I103" s="274" t="s">
        <v>57</v>
      </c>
      <c r="J103" s="274" t="s">
        <v>1346</v>
      </c>
      <c r="K103" s="273"/>
    </row>
    <row r="104" spans="2:11" s="1" customFormat="1" ht="17.25" customHeight="1">
      <c r="B104" s="272"/>
      <c r="C104" s="276" t="s">
        <v>1347</v>
      </c>
      <c r="D104" s="276"/>
      <c r="E104" s="276"/>
      <c r="F104" s="277" t="s">
        <v>1348</v>
      </c>
      <c r="G104" s="278"/>
      <c r="H104" s="276"/>
      <c r="I104" s="276"/>
      <c r="J104" s="276" t="s">
        <v>1349</v>
      </c>
      <c r="K104" s="273"/>
    </row>
    <row r="105" spans="2:11" s="1" customFormat="1" ht="5.25" customHeight="1">
      <c r="B105" s="272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pans="2:11" s="1" customFormat="1" ht="15" customHeight="1">
      <c r="B106" s="272"/>
      <c r="C106" s="261" t="s">
        <v>53</v>
      </c>
      <c r="D106" s="281"/>
      <c r="E106" s="281"/>
      <c r="F106" s="282" t="s">
        <v>1350</v>
      </c>
      <c r="G106" s="261"/>
      <c r="H106" s="261" t="s">
        <v>1390</v>
      </c>
      <c r="I106" s="261" t="s">
        <v>1352</v>
      </c>
      <c r="J106" s="261">
        <v>20</v>
      </c>
      <c r="K106" s="273"/>
    </row>
    <row r="107" spans="2:11" s="1" customFormat="1" ht="15" customHeight="1">
      <c r="B107" s="272"/>
      <c r="C107" s="261" t="s">
        <v>1353</v>
      </c>
      <c r="D107" s="261"/>
      <c r="E107" s="261"/>
      <c r="F107" s="282" t="s">
        <v>1350</v>
      </c>
      <c r="G107" s="261"/>
      <c r="H107" s="261" t="s">
        <v>1390</v>
      </c>
      <c r="I107" s="261" t="s">
        <v>1352</v>
      </c>
      <c r="J107" s="261">
        <v>120</v>
      </c>
      <c r="K107" s="273"/>
    </row>
    <row r="108" spans="2:11" s="1" customFormat="1" ht="15" customHeight="1">
      <c r="B108" s="284"/>
      <c r="C108" s="261" t="s">
        <v>1355</v>
      </c>
      <c r="D108" s="261"/>
      <c r="E108" s="261"/>
      <c r="F108" s="282" t="s">
        <v>1356</v>
      </c>
      <c r="G108" s="261"/>
      <c r="H108" s="261" t="s">
        <v>1390</v>
      </c>
      <c r="I108" s="261" t="s">
        <v>1352</v>
      </c>
      <c r="J108" s="261">
        <v>50</v>
      </c>
      <c r="K108" s="273"/>
    </row>
    <row r="109" spans="2:11" s="1" customFormat="1" ht="15" customHeight="1">
      <c r="B109" s="284"/>
      <c r="C109" s="261" t="s">
        <v>1358</v>
      </c>
      <c r="D109" s="261"/>
      <c r="E109" s="261"/>
      <c r="F109" s="282" t="s">
        <v>1350</v>
      </c>
      <c r="G109" s="261"/>
      <c r="H109" s="261" t="s">
        <v>1390</v>
      </c>
      <c r="I109" s="261" t="s">
        <v>1360</v>
      </c>
      <c r="J109" s="261"/>
      <c r="K109" s="273"/>
    </row>
    <row r="110" spans="2:11" s="1" customFormat="1" ht="15" customHeight="1">
      <c r="B110" s="284"/>
      <c r="C110" s="261" t="s">
        <v>1369</v>
      </c>
      <c r="D110" s="261"/>
      <c r="E110" s="261"/>
      <c r="F110" s="282" t="s">
        <v>1356</v>
      </c>
      <c r="G110" s="261"/>
      <c r="H110" s="261" t="s">
        <v>1390</v>
      </c>
      <c r="I110" s="261" t="s">
        <v>1352</v>
      </c>
      <c r="J110" s="261">
        <v>50</v>
      </c>
      <c r="K110" s="273"/>
    </row>
    <row r="111" spans="2:11" s="1" customFormat="1" ht="15" customHeight="1">
      <c r="B111" s="284"/>
      <c r="C111" s="261" t="s">
        <v>1377</v>
      </c>
      <c r="D111" s="261"/>
      <c r="E111" s="261"/>
      <c r="F111" s="282" t="s">
        <v>1356</v>
      </c>
      <c r="G111" s="261"/>
      <c r="H111" s="261" t="s">
        <v>1390</v>
      </c>
      <c r="I111" s="261" t="s">
        <v>1352</v>
      </c>
      <c r="J111" s="261">
        <v>50</v>
      </c>
      <c r="K111" s="273"/>
    </row>
    <row r="112" spans="2:11" s="1" customFormat="1" ht="15" customHeight="1">
      <c r="B112" s="284"/>
      <c r="C112" s="261" t="s">
        <v>1375</v>
      </c>
      <c r="D112" s="261"/>
      <c r="E112" s="261"/>
      <c r="F112" s="282" t="s">
        <v>1356</v>
      </c>
      <c r="G112" s="261"/>
      <c r="H112" s="261" t="s">
        <v>1390</v>
      </c>
      <c r="I112" s="261" t="s">
        <v>1352</v>
      </c>
      <c r="J112" s="261">
        <v>50</v>
      </c>
      <c r="K112" s="273"/>
    </row>
    <row r="113" spans="2:11" s="1" customFormat="1" ht="15" customHeight="1">
      <c r="B113" s="284"/>
      <c r="C113" s="261" t="s">
        <v>53</v>
      </c>
      <c r="D113" s="261"/>
      <c r="E113" s="261"/>
      <c r="F113" s="282" t="s">
        <v>1350</v>
      </c>
      <c r="G113" s="261"/>
      <c r="H113" s="261" t="s">
        <v>1391</v>
      </c>
      <c r="I113" s="261" t="s">
        <v>1352</v>
      </c>
      <c r="J113" s="261">
        <v>20</v>
      </c>
      <c r="K113" s="273"/>
    </row>
    <row r="114" spans="2:11" s="1" customFormat="1" ht="15" customHeight="1">
      <c r="B114" s="284"/>
      <c r="C114" s="261" t="s">
        <v>1392</v>
      </c>
      <c r="D114" s="261"/>
      <c r="E114" s="261"/>
      <c r="F114" s="282" t="s">
        <v>1350</v>
      </c>
      <c r="G114" s="261"/>
      <c r="H114" s="261" t="s">
        <v>1393</v>
      </c>
      <c r="I114" s="261" t="s">
        <v>1352</v>
      </c>
      <c r="J114" s="261">
        <v>120</v>
      </c>
      <c r="K114" s="273"/>
    </row>
    <row r="115" spans="2:11" s="1" customFormat="1" ht="15" customHeight="1">
      <c r="B115" s="284"/>
      <c r="C115" s="261" t="s">
        <v>38</v>
      </c>
      <c r="D115" s="261"/>
      <c r="E115" s="261"/>
      <c r="F115" s="282" t="s">
        <v>1350</v>
      </c>
      <c r="G115" s="261"/>
      <c r="H115" s="261" t="s">
        <v>1394</v>
      </c>
      <c r="I115" s="261" t="s">
        <v>1385</v>
      </c>
      <c r="J115" s="261"/>
      <c r="K115" s="273"/>
    </row>
    <row r="116" spans="2:11" s="1" customFormat="1" ht="15" customHeight="1">
      <c r="B116" s="284"/>
      <c r="C116" s="261" t="s">
        <v>48</v>
      </c>
      <c r="D116" s="261"/>
      <c r="E116" s="261"/>
      <c r="F116" s="282" t="s">
        <v>1350</v>
      </c>
      <c r="G116" s="261"/>
      <c r="H116" s="261" t="s">
        <v>1395</v>
      </c>
      <c r="I116" s="261" t="s">
        <v>1385</v>
      </c>
      <c r="J116" s="261"/>
      <c r="K116" s="273"/>
    </row>
    <row r="117" spans="2:11" s="1" customFormat="1" ht="15" customHeight="1">
      <c r="B117" s="284"/>
      <c r="C117" s="261" t="s">
        <v>57</v>
      </c>
      <c r="D117" s="261"/>
      <c r="E117" s="261"/>
      <c r="F117" s="282" t="s">
        <v>1350</v>
      </c>
      <c r="G117" s="261"/>
      <c r="H117" s="261" t="s">
        <v>1396</v>
      </c>
      <c r="I117" s="261" t="s">
        <v>1397</v>
      </c>
      <c r="J117" s="261"/>
      <c r="K117" s="273"/>
    </row>
    <row r="118" spans="2:11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pans="2:11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pans="2:11" s="1" customFormat="1" ht="45" customHeight="1">
      <c r="B122" s="300"/>
      <c r="C122" s="381" t="s">
        <v>1398</v>
      </c>
      <c r="D122" s="381"/>
      <c r="E122" s="381"/>
      <c r="F122" s="381"/>
      <c r="G122" s="381"/>
      <c r="H122" s="381"/>
      <c r="I122" s="381"/>
      <c r="J122" s="381"/>
      <c r="K122" s="301"/>
    </row>
    <row r="123" spans="2:11" s="1" customFormat="1" ht="17.25" customHeight="1">
      <c r="B123" s="302"/>
      <c r="C123" s="274" t="s">
        <v>1344</v>
      </c>
      <c r="D123" s="274"/>
      <c r="E123" s="274"/>
      <c r="F123" s="274" t="s">
        <v>1345</v>
      </c>
      <c r="G123" s="275"/>
      <c r="H123" s="274" t="s">
        <v>54</v>
      </c>
      <c r="I123" s="274" t="s">
        <v>57</v>
      </c>
      <c r="J123" s="274" t="s">
        <v>1346</v>
      </c>
      <c r="K123" s="303"/>
    </row>
    <row r="124" spans="2:11" s="1" customFormat="1" ht="17.25" customHeight="1">
      <c r="B124" s="302"/>
      <c r="C124" s="276" t="s">
        <v>1347</v>
      </c>
      <c r="D124" s="276"/>
      <c r="E124" s="276"/>
      <c r="F124" s="277" t="s">
        <v>1348</v>
      </c>
      <c r="G124" s="278"/>
      <c r="H124" s="276"/>
      <c r="I124" s="276"/>
      <c r="J124" s="276" t="s">
        <v>1349</v>
      </c>
      <c r="K124" s="303"/>
    </row>
    <row r="125" spans="2:11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pans="2:11" s="1" customFormat="1" ht="15" customHeight="1">
      <c r="B126" s="304"/>
      <c r="C126" s="261" t="s">
        <v>1353</v>
      </c>
      <c r="D126" s="281"/>
      <c r="E126" s="281"/>
      <c r="F126" s="282" t="s">
        <v>1350</v>
      </c>
      <c r="G126" s="261"/>
      <c r="H126" s="261" t="s">
        <v>1390</v>
      </c>
      <c r="I126" s="261" t="s">
        <v>1352</v>
      </c>
      <c r="J126" s="261">
        <v>120</v>
      </c>
      <c r="K126" s="307"/>
    </row>
    <row r="127" spans="2:11" s="1" customFormat="1" ht="15" customHeight="1">
      <c r="B127" s="304"/>
      <c r="C127" s="261" t="s">
        <v>1399</v>
      </c>
      <c r="D127" s="261"/>
      <c r="E127" s="261"/>
      <c r="F127" s="282" t="s">
        <v>1350</v>
      </c>
      <c r="G127" s="261"/>
      <c r="H127" s="261" t="s">
        <v>1400</v>
      </c>
      <c r="I127" s="261" t="s">
        <v>1352</v>
      </c>
      <c r="J127" s="261" t="s">
        <v>1401</v>
      </c>
      <c r="K127" s="307"/>
    </row>
    <row r="128" spans="2:11" s="1" customFormat="1" ht="15" customHeight="1">
      <c r="B128" s="304"/>
      <c r="C128" s="261" t="s">
        <v>1298</v>
      </c>
      <c r="D128" s="261"/>
      <c r="E128" s="261"/>
      <c r="F128" s="282" t="s">
        <v>1350</v>
      </c>
      <c r="G128" s="261"/>
      <c r="H128" s="261" t="s">
        <v>1402</v>
      </c>
      <c r="I128" s="261" t="s">
        <v>1352</v>
      </c>
      <c r="J128" s="261" t="s">
        <v>1401</v>
      </c>
      <c r="K128" s="307"/>
    </row>
    <row r="129" spans="2:11" s="1" customFormat="1" ht="15" customHeight="1">
      <c r="B129" s="304"/>
      <c r="C129" s="261" t="s">
        <v>1361</v>
      </c>
      <c r="D129" s="261"/>
      <c r="E129" s="261"/>
      <c r="F129" s="282" t="s">
        <v>1356</v>
      </c>
      <c r="G129" s="261"/>
      <c r="H129" s="261" t="s">
        <v>1362</v>
      </c>
      <c r="I129" s="261" t="s">
        <v>1352</v>
      </c>
      <c r="J129" s="261">
        <v>15</v>
      </c>
      <c r="K129" s="307"/>
    </row>
    <row r="130" spans="2:11" s="1" customFormat="1" ht="15" customHeight="1">
      <c r="B130" s="304"/>
      <c r="C130" s="285" t="s">
        <v>1363</v>
      </c>
      <c r="D130" s="285"/>
      <c r="E130" s="285"/>
      <c r="F130" s="286" t="s">
        <v>1356</v>
      </c>
      <c r="G130" s="285"/>
      <c r="H130" s="285" t="s">
        <v>1364</v>
      </c>
      <c r="I130" s="285" t="s">
        <v>1352</v>
      </c>
      <c r="J130" s="285">
        <v>15</v>
      </c>
      <c r="K130" s="307"/>
    </row>
    <row r="131" spans="2:11" s="1" customFormat="1" ht="15" customHeight="1">
      <c r="B131" s="304"/>
      <c r="C131" s="285" t="s">
        <v>1365</v>
      </c>
      <c r="D131" s="285"/>
      <c r="E131" s="285"/>
      <c r="F131" s="286" t="s">
        <v>1356</v>
      </c>
      <c r="G131" s="285"/>
      <c r="H131" s="285" t="s">
        <v>1366</v>
      </c>
      <c r="I131" s="285" t="s">
        <v>1352</v>
      </c>
      <c r="J131" s="285">
        <v>20</v>
      </c>
      <c r="K131" s="307"/>
    </row>
    <row r="132" spans="2:11" s="1" customFormat="1" ht="15" customHeight="1">
      <c r="B132" s="304"/>
      <c r="C132" s="285" t="s">
        <v>1367</v>
      </c>
      <c r="D132" s="285"/>
      <c r="E132" s="285"/>
      <c r="F132" s="286" t="s">
        <v>1356</v>
      </c>
      <c r="G132" s="285"/>
      <c r="H132" s="285" t="s">
        <v>1368</v>
      </c>
      <c r="I132" s="285" t="s">
        <v>1352</v>
      </c>
      <c r="J132" s="285">
        <v>20</v>
      </c>
      <c r="K132" s="307"/>
    </row>
    <row r="133" spans="2:11" s="1" customFormat="1" ht="15" customHeight="1">
      <c r="B133" s="304"/>
      <c r="C133" s="261" t="s">
        <v>1355</v>
      </c>
      <c r="D133" s="261"/>
      <c r="E133" s="261"/>
      <c r="F133" s="282" t="s">
        <v>1356</v>
      </c>
      <c r="G133" s="261"/>
      <c r="H133" s="261" t="s">
        <v>1390</v>
      </c>
      <c r="I133" s="261" t="s">
        <v>1352</v>
      </c>
      <c r="J133" s="261">
        <v>50</v>
      </c>
      <c r="K133" s="307"/>
    </row>
    <row r="134" spans="2:11" s="1" customFormat="1" ht="15" customHeight="1">
      <c r="B134" s="304"/>
      <c r="C134" s="261" t="s">
        <v>1369</v>
      </c>
      <c r="D134" s="261"/>
      <c r="E134" s="261"/>
      <c r="F134" s="282" t="s">
        <v>1356</v>
      </c>
      <c r="G134" s="261"/>
      <c r="H134" s="261" t="s">
        <v>1390</v>
      </c>
      <c r="I134" s="261" t="s">
        <v>1352</v>
      </c>
      <c r="J134" s="261">
        <v>50</v>
      </c>
      <c r="K134" s="307"/>
    </row>
    <row r="135" spans="2:11" s="1" customFormat="1" ht="15" customHeight="1">
      <c r="B135" s="304"/>
      <c r="C135" s="261" t="s">
        <v>1375</v>
      </c>
      <c r="D135" s="261"/>
      <c r="E135" s="261"/>
      <c r="F135" s="282" t="s">
        <v>1356</v>
      </c>
      <c r="G135" s="261"/>
      <c r="H135" s="261" t="s">
        <v>1390</v>
      </c>
      <c r="I135" s="261" t="s">
        <v>1352</v>
      </c>
      <c r="J135" s="261">
        <v>50</v>
      </c>
      <c r="K135" s="307"/>
    </row>
    <row r="136" spans="2:11" s="1" customFormat="1" ht="15" customHeight="1">
      <c r="B136" s="304"/>
      <c r="C136" s="261" t="s">
        <v>1377</v>
      </c>
      <c r="D136" s="261"/>
      <c r="E136" s="261"/>
      <c r="F136" s="282" t="s">
        <v>1356</v>
      </c>
      <c r="G136" s="261"/>
      <c r="H136" s="261" t="s">
        <v>1390</v>
      </c>
      <c r="I136" s="261" t="s">
        <v>1352</v>
      </c>
      <c r="J136" s="261">
        <v>50</v>
      </c>
      <c r="K136" s="307"/>
    </row>
    <row r="137" spans="2:11" s="1" customFormat="1" ht="15" customHeight="1">
      <c r="B137" s="304"/>
      <c r="C137" s="261" t="s">
        <v>1378</v>
      </c>
      <c r="D137" s="261"/>
      <c r="E137" s="261"/>
      <c r="F137" s="282" t="s">
        <v>1356</v>
      </c>
      <c r="G137" s="261"/>
      <c r="H137" s="261" t="s">
        <v>1403</v>
      </c>
      <c r="I137" s="261" t="s">
        <v>1352</v>
      </c>
      <c r="J137" s="261">
        <v>255</v>
      </c>
      <c r="K137" s="307"/>
    </row>
    <row r="138" spans="2:11" s="1" customFormat="1" ht="15" customHeight="1">
      <c r="B138" s="304"/>
      <c r="C138" s="261" t="s">
        <v>1380</v>
      </c>
      <c r="D138" s="261"/>
      <c r="E138" s="261"/>
      <c r="F138" s="282" t="s">
        <v>1350</v>
      </c>
      <c r="G138" s="261"/>
      <c r="H138" s="261" t="s">
        <v>1404</v>
      </c>
      <c r="I138" s="261" t="s">
        <v>1382</v>
      </c>
      <c r="J138" s="261"/>
      <c r="K138" s="307"/>
    </row>
    <row r="139" spans="2:11" s="1" customFormat="1" ht="15" customHeight="1">
      <c r="B139" s="304"/>
      <c r="C139" s="261" t="s">
        <v>1383</v>
      </c>
      <c r="D139" s="261"/>
      <c r="E139" s="261"/>
      <c r="F139" s="282" t="s">
        <v>1350</v>
      </c>
      <c r="G139" s="261"/>
      <c r="H139" s="261" t="s">
        <v>1405</v>
      </c>
      <c r="I139" s="261" t="s">
        <v>1385</v>
      </c>
      <c r="J139" s="261"/>
      <c r="K139" s="307"/>
    </row>
    <row r="140" spans="2:11" s="1" customFormat="1" ht="15" customHeight="1">
      <c r="B140" s="304"/>
      <c r="C140" s="261" t="s">
        <v>1386</v>
      </c>
      <c r="D140" s="261"/>
      <c r="E140" s="261"/>
      <c r="F140" s="282" t="s">
        <v>1350</v>
      </c>
      <c r="G140" s="261"/>
      <c r="H140" s="261" t="s">
        <v>1386</v>
      </c>
      <c r="I140" s="261" t="s">
        <v>1385</v>
      </c>
      <c r="J140" s="261"/>
      <c r="K140" s="307"/>
    </row>
    <row r="141" spans="2:11" s="1" customFormat="1" ht="15" customHeight="1">
      <c r="B141" s="304"/>
      <c r="C141" s="261" t="s">
        <v>38</v>
      </c>
      <c r="D141" s="261"/>
      <c r="E141" s="261"/>
      <c r="F141" s="282" t="s">
        <v>1350</v>
      </c>
      <c r="G141" s="261"/>
      <c r="H141" s="261" t="s">
        <v>1406</v>
      </c>
      <c r="I141" s="261" t="s">
        <v>1385</v>
      </c>
      <c r="J141" s="261"/>
      <c r="K141" s="307"/>
    </row>
    <row r="142" spans="2:11" s="1" customFormat="1" ht="15" customHeight="1">
      <c r="B142" s="304"/>
      <c r="C142" s="261" t="s">
        <v>1407</v>
      </c>
      <c r="D142" s="261"/>
      <c r="E142" s="261"/>
      <c r="F142" s="282" t="s">
        <v>1350</v>
      </c>
      <c r="G142" s="261"/>
      <c r="H142" s="261" t="s">
        <v>1408</v>
      </c>
      <c r="I142" s="261" t="s">
        <v>1385</v>
      </c>
      <c r="J142" s="261"/>
      <c r="K142" s="307"/>
    </row>
    <row r="143" spans="2:11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pans="2:11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pans="2:11" s="1" customFormat="1" ht="45" customHeight="1">
      <c r="B147" s="272"/>
      <c r="C147" s="380" t="s">
        <v>1409</v>
      </c>
      <c r="D147" s="380"/>
      <c r="E147" s="380"/>
      <c r="F147" s="380"/>
      <c r="G147" s="380"/>
      <c r="H147" s="380"/>
      <c r="I147" s="380"/>
      <c r="J147" s="380"/>
      <c r="K147" s="273"/>
    </row>
    <row r="148" spans="2:11" s="1" customFormat="1" ht="17.25" customHeight="1">
      <c r="B148" s="272"/>
      <c r="C148" s="274" t="s">
        <v>1344</v>
      </c>
      <c r="D148" s="274"/>
      <c r="E148" s="274"/>
      <c r="F148" s="274" t="s">
        <v>1345</v>
      </c>
      <c r="G148" s="275"/>
      <c r="H148" s="274" t="s">
        <v>54</v>
      </c>
      <c r="I148" s="274" t="s">
        <v>57</v>
      </c>
      <c r="J148" s="274" t="s">
        <v>1346</v>
      </c>
      <c r="K148" s="273"/>
    </row>
    <row r="149" spans="2:11" s="1" customFormat="1" ht="17.25" customHeight="1">
      <c r="B149" s="272"/>
      <c r="C149" s="276" t="s">
        <v>1347</v>
      </c>
      <c r="D149" s="276"/>
      <c r="E149" s="276"/>
      <c r="F149" s="277" t="s">
        <v>1348</v>
      </c>
      <c r="G149" s="278"/>
      <c r="H149" s="276"/>
      <c r="I149" s="276"/>
      <c r="J149" s="276" t="s">
        <v>1349</v>
      </c>
      <c r="K149" s="273"/>
    </row>
    <row r="150" spans="2:11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pans="2:11" s="1" customFormat="1" ht="15" customHeight="1">
      <c r="B151" s="284"/>
      <c r="C151" s="311" t="s">
        <v>1353</v>
      </c>
      <c r="D151" s="261"/>
      <c r="E151" s="261"/>
      <c r="F151" s="312" t="s">
        <v>1350</v>
      </c>
      <c r="G151" s="261"/>
      <c r="H151" s="311" t="s">
        <v>1390</v>
      </c>
      <c r="I151" s="311" t="s">
        <v>1352</v>
      </c>
      <c r="J151" s="311">
        <v>120</v>
      </c>
      <c r="K151" s="307"/>
    </row>
    <row r="152" spans="2:11" s="1" customFormat="1" ht="15" customHeight="1">
      <c r="B152" s="284"/>
      <c r="C152" s="311" t="s">
        <v>1399</v>
      </c>
      <c r="D152" s="261"/>
      <c r="E152" s="261"/>
      <c r="F152" s="312" t="s">
        <v>1350</v>
      </c>
      <c r="G152" s="261"/>
      <c r="H152" s="311" t="s">
        <v>1410</v>
      </c>
      <c r="I152" s="311" t="s">
        <v>1352</v>
      </c>
      <c r="J152" s="311" t="s">
        <v>1401</v>
      </c>
      <c r="K152" s="307"/>
    </row>
    <row r="153" spans="2:11" s="1" customFormat="1" ht="15" customHeight="1">
      <c r="B153" s="284"/>
      <c r="C153" s="311" t="s">
        <v>1298</v>
      </c>
      <c r="D153" s="261"/>
      <c r="E153" s="261"/>
      <c r="F153" s="312" t="s">
        <v>1350</v>
      </c>
      <c r="G153" s="261"/>
      <c r="H153" s="311" t="s">
        <v>1411</v>
      </c>
      <c r="I153" s="311" t="s">
        <v>1352</v>
      </c>
      <c r="J153" s="311" t="s">
        <v>1401</v>
      </c>
      <c r="K153" s="307"/>
    </row>
    <row r="154" spans="2:11" s="1" customFormat="1" ht="15" customHeight="1">
      <c r="B154" s="284"/>
      <c r="C154" s="311" t="s">
        <v>1355</v>
      </c>
      <c r="D154" s="261"/>
      <c r="E154" s="261"/>
      <c r="F154" s="312" t="s">
        <v>1356</v>
      </c>
      <c r="G154" s="261"/>
      <c r="H154" s="311" t="s">
        <v>1390</v>
      </c>
      <c r="I154" s="311" t="s">
        <v>1352</v>
      </c>
      <c r="J154" s="311">
        <v>50</v>
      </c>
      <c r="K154" s="307"/>
    </row>
    <row r="155" spans="2:11" s="1" customFormat="1" ht="15" customHeight="1">
      <c r="B155" s="284"/>
      <c r="C155" s="311" t="s">
        <v>1358</v>
      </c>
      <c r="D155" s="261"/>
      <c r="E155" s="261"/>
      <c r="F155" s="312" t="s">
        <v>1350</v>
      </c>
      <c r="G155" s="261"/>
      <c r="H155" s="311" t="s">
        <v>1390</v>
      </c>
      <c r="I155" s="311" t="s">
        <v>1360</v>
      </c>
      <c r="J155" s="311"/>
      <c r="K155" s="307"/>
    </row>
    <row r="156" spans="2:11" s="1" customFormat="1" ht="15" customHeight="1">
      <c r="B156" s="284"/>
      <c r="C156" s="311" t="s">
        <v>1369</v>
      </c>
      <c r="D156" s="261"/>
      <c r="E156" s="261"/>
      <c r="F156" s="312" t="s">
        <v>1356</v>
      </c>
      <c r="G156" s="261"/>
      <c r="H156" s="311" t="s">
        <v>1390</v>
      </c>
      <c r="I156" s="311" t="s">
        <v>1352</v>
      </c>
      <c r="J156" s="311">
        <v>50</v>
      </c>
      <c r="K156" s="307"/>
    </row>
    <row r="157" spans="2:11" s="1" customFormat="1" ht="15" customHeight="1">
      <c r="B157" s="284"/>
      <c r="C157" s="311" t="s">
        <v>1377</v>
      </c>
      <c r="D157" s="261"/>
      <c r="E157" s="261"/>
      <c r="F157" s="312" t="s">
        <v>1356</v>
      </c>
      <c r="G157" s="261"/>
      <c r="H157" s="311" t="s">
        <v>1390</v>
      </c>
      <c r="I157" s="311" t="s">
        <v>1352</v>
      </c>
      <c r="J157" s="311">
        <v>50</v>
      </c>
      <c r="K157" s="307"/>
    </row>
    <row r="158" spans="2:11" s="1" customFormat="1" ht="15" customHeight="1">
      <c r="B158" s="284"/>
      <c r="C158" s="311" t="s">
        <v>1375</v>
      </c>
      <c r="D158" s="261"/>
      <c r="E158" s="261"/>
      <c r="F158" s="312" t="s">
        <v>1356</v>
      </c>
      <c r="G158" s="261"/>
      <c r="H158" s="311" t="s">
        <v>1390</v>
      </c>
      <c r="I158" s="311" t="s">
        <v>1352</v>
      </c>
      <c r="J158" s="311">
        <v>50</v>
      </c>
      <c r="K158" s="307"/>
    </row>
    <row r="159" spans="2:11" s="1" customFormat="1" ht="15" customHeight="1">
      <c r="B159" s="284"/>
      <c r="C159" s="311" t="s">
        <v>102</v>
      </c>
      <c r="D159" s="261"/>
      <c r="E159" s="261"/>
      <c r="F159" s="312" t="s">
        <v>1350</v>
      </c>
      <c r="G159" s="261"/>
      <c r="H159" s="311" t="s">
        <v>1412</v>
      </c>
      <c r="I159" s="311" t="s">
        <v>1352</v>
      </c>
      <c r="J159" s="311" t="s">
        <v>1413</v>
      </c>
      <c r="K159" s="307"/>
    </row>
    <row r="160" spans="2:11" s="1" customFormat="1" ht="15" customHeight="1">
      <c r="B160" s="284"/>
      <c r="C160" s="311" t="s">
        <v>1414</v>
      </c>
      <c r="D160" s="261"/>
      <c r="E160" s="261"/>
      <c r="F160" s="312" t="s">
        <v>1350</v>
      </c>
      <c r="G160" s="261"/>
      <c r="H160" s="311" t="s">
        <v>1415</v>
      </c>
      <c r="I160" s="311" t="s">
        <v>1385</v>
      </c>
      <c r="J160" s="311"/>
      <c r="K160" s="307"/>
    </row>
    <row r="161" spans="2:1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pans="2:11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pans="2:11" s="1" customFormat="1" ht="45" customHeight="1">
      <c r="B165" s="253"/>
      <c r="C165" s="381" t="s">
        <v>1416</v>
      </c>
      <c r="D165" s="381"/>
      <c r="E165" s="381"/>
      <c r="F165" s="381"/>
      <c r="G165" s="381"/>
      <c r="H165" s="381"/>
      <c r="I165" s="381"/>
      <c r="J165" s="381"/>
      <c r="K165" s="254"/>
    </row>
    <row r="166" spans="2:11" s="1" customFormat="1" ht="17.25" customHeight="1">
      <c r="B166" s="253"/>
      <c r="C166" s="274" t="s">
        <v>1344</v>
      </c>
      <c r="D166" s="274"/>
      <c r="E166" s="274"/>
      <c r="F166" s="274" t="s">
        <v>1345</v>
      </c>
      <c r="G166" s="316"/>
      <c r="H166" s="317" t="s">
        <v>54</v>
      </c>
      <c r="I166" s="317" t="s">
        <v>57</v>
      </c>
      <c r="J166" s="274" t="s">
        <v>1346</v>
      </c>
      <c r="K166" s="254"/>
    </row>
    <row r="167" spans="2:11" s="1" customFormat="1" ht="17.25" customHeight="1">
      <c r="B167" s="255"/>
      <c r="C167" s="276" t="s">
        <v>1347</v>
      </c>
      <c r="D167" s="276"/>
      <c r="E167" s="276"/>
      <c r="F167" s="277" t="s">
        <v>1348</v>
      </c>
      <c r="G167" s="318"/>
      <c r="H167" s="319"/>
      <c r="I167" s="319"/>
      <c r="J167" s="276" t="s">
        <v>1349</v>
      </c>
      <c r="K167" s="256"/>
    </row>
    <row r="168" spans="2:11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pans="2:11" s="1" customFormat="1" ht="15" customHeight="1">
      <c r="B169" s="284"/>
      <c r="C169" s="261" t="s">
        <v>1353</v>
      </c>
      <c r="D169" s="261"/>
      <c r="E169" s="261"/>
      <c r="F169" s="282" t="s">
        <v>1350</v>
      </c>
      <c r="G169" s="261"/>
      <c r="H169" s="261" t="s">
        <v>1390</v>
      </c>
      <c r="I169" s="261" t="s">
        <v>1352</v>
      </c>
      <c r="J169" s="261">
        <v>120</v>
      </c>
      <c r="K169" s="307"/>
    </row>
    <row r="170" spans="2:11" s="1" customFormat="1" ht="15" customHeight="1">
      <c r="B170" s="284"/>
      <c r="C170" s="261" t="s">
        <v>1399</v>
      </c>
      <c r="D170" s="261"/>
      <c r="E170" s="261"/>
      <c r="F170" s="282" t="s">
        <v>1350</v>
      </c>
      <c r="G170" s="261"/>
      <c r="H170" s="261" t="s">
        <v>1400</v>
      </c>
      <c r="I170" s="261" t="s">
        <v>1352</v>
      </c>
      <c r="J170" s="261" t="s">
        <v>1401</v>
      </c>
      <c r="K170" s="307"/>
    </row>
    <row r="171" spans="2:11" s="1" customFormat="1" ht="15" customHeight="1">
      <c r="B171" s="284"/>
      <c r="C171" s="261" t="s">
        <v>1298</v>
      </c>
      <c r="D171" s="261"/>
      <c r="E171" s="261"/>
      <c r="F171" s="282" t="s">
        <v>1350</v>
      </c>
      <c r="G171" s="261"/>
      <c r="H171" s="261" t="s">
        <v>1417</v>
      </c>
      <c r="I171" s="261" t="s">
        <v>1352</v>
      </c>
      <c r="J171" s="261" t="s">
        <v>1401</v>
      </c>
      <c r="K171" s="307"/>
    </row>
    <row r="172" spans="2:11" s="1" customFormat="1" ht="15" customHeight="1">
      <c r="B172" s="284"/>
      <c r="C172" s="261" t="s">
        <v>1355</v>
      </c>
      <c r="D172" s="261"/>
      <c r="E172" s="261"/>
      <c r="F172" s="282" t="s">
        <v>1356</v>
      </c>
      <c r="G172" s="261"/>
      <c r="H172" s="261" t="s">
        <v>1417</v>
      </c>
      <c r="I172" s="261" t="s">
        <v>1352</v>
      </c>
      <c r="J172" s="261">
        <v>50</v>
      </c>
      <c r="K172" s="307"/>
    </row>
    <row r="173" spans="2:11" s="1" customFormat="1" ht="15" customHeight="1">
      <c r="B173" s="284"/>
      <c r="C173" s="261" t="s">
        <v>1358</v>
      </c>
      <c r="D173" s="261"/>
      <c r="E173" s="261"/>
      <c r="F173" s="282" t="s">
        <v>1350</v>
      </c>
      <c r="G173" s="261"/>
      <c r="H173" s="261" t="s">
        <v>1417</v>
      </c>
      <c r="I173" s="261" t="s">
        <v>1360</v>
      </c>
      <c r="J173" s="261"/>
      <c r="K173" s="307"/>
    </row>
    <row r="174" spans="2:11" s="1" customFormat="1" ht="15" customHeight="1">
      <c r="B174" s="284"/>
      <c r="C174" s="261" t="s">
        <v>1369</v>
      </c>
      <c r="D174" s="261"/>
      <c r="E174" s="261"/>
      <c r="F174" s="282" t="s">
        <v>1356</v>
      </c>
      <c r="G174" s="261"/>
      <c r="H174" s="261" t="s">
        <v>1417</v>
      </c>
      <c r="I174" s="261" t="s">
        <v>1352</v>
      </c>
      <c r="J174" s="261">
        <v>50</v>
      </c>
      <c r="K174" s="307"/>
    </row>
    <row r="175" spans="2:11" s="1" customFormat="1" ht="15" customHeight="1">
      <c r="B175" s="284"/>
      <c r="C175" s="261" t="s">
        <v>1377</v>
      </c>
      <c r="D175" s="261"/>
      <c r="E175" s="261"/>
      <c r="F175" s="282" t="s">
        <v>1356</v>
      </c>
      <c r="G175" s="261"/>
      <c r="H175" s="261" t="s">
        <v>1417</v>
      </c>
      <c r="I175" s="261" t="s">
        <v>1352</v>
      </c>
      <c r="J175" s="261">
        <v>50</v>
      </c>
      <c r="K175" s="307"/>
    </row>
    <row r="176" spans="2:11" s="1" customFormat="1" ht="15" customHeight="1">
      <c r="B176" s="284"/>
      <c r="C176" s="261" t="s">
        <v>1375</v>
      </c>
      <c r="D176" s="261"/>
      <c r="E176" s="261"/>
      <c r="F176" s="282" t="s">
        <v>1356</v>
      </c>
      <c r="G176" s="261"/>
      <c r="H176" s="261" t="s">
        <v>1417</v>
      </c>
      <c r="I176" s="261" t="s">
        <v>1352</v>
      </c>
      <c r="J176" s="261">
        <v>50</v>
      </c>
      <c r="K176" s="307"/>
    </row>
    <row r="177" spans="2:11" s="1" customFormat="1" ht="15" customHeight="1">
      <c r="B177" s="284"/>
      <c r="C177" s="261" t="s">
        <v>122</v>
      </c>
      <c r="D177" s="261"/>
      <c r="E177" s="261"/>
      <c r="F177" s="282" t="s">
        <v>1350</v>
      </c>
      <c r="G177" s="261"/>
      <c r="H177" s="261" t="s">
        <v>1418</v>
      </c>
      <c r="I177" s="261" t="s">
        <v>1419</v>
      </c>
      <c r="J177" s="261"/>
      <c r="K177" s="307"/>
    </row>
    <row r="178" spans="2:11" s="1" customFormat="1" ht="15" customHeight="1">
      <c r="B178" s="284"/>
      <c r="C178" s="261" t="s">
        <v>57</v>
      </c>
      <c r="D178" s="261"/>
      <c r="E178" s="261"/>
      <c r="F178" s="282" t="s">
        <v>1350</v>
      </c>
      <c r="G178" s="261"/>
      <c r="H178" s="261" t="s">
        <v>1420</v>
      </c>
      <c r="I178" s="261" t="s">
        <v>1421</v>
      </c>
      <c r="J178" s="261">
        <v>1</v>
      </c>
      <c r="K178" s="307"/>
    </row>
    <row r="179" spans="2:11" s="1" customFormat="1" ht="15" customHeight="1">
      <c r="B179" s="284"/>
      <c r="C179" s="261" t="s">
        <v>53</v>
      </c>
      <c r="D179" s="261"/>
      <c r="E179" s="261"/>
      <c r="F179" s="282" t="s">
        <v>1350</v>
      </c>
      <c r="G179" s="261"/>
      <c r="H179" s="261" t="s">
        <v>1422</v>
      </c>
      <c r="I179" s="261" t="s">
        <v>1352</v>
      </c>
      <c r="J179" s="261">
        <v>20</v>
      </c>
      <c r="K179" s="307"/>
    </row>
    <row r="180" spans="2:11" s="1" customFormat="1" ht="15" customHeight="1">
      <c r="B180" s="284"/>
      <c r="C180" s="261" t="s">
        <v>54</v>
      </c>
      <c r="D180" s="261"/>
      <c r="E180" s="261"/>
      <c r="F180" s="282" t="s">
        <v>1350</v>
      </c>
      <c r="G180" s="261"/>
      <c r="H180" s="261" t="s">
        <v>1423</v>
      </c>
      <c r="I180" s="261" t="s">
        <v>1352</v>
      </c>
      <c r="J180" s="261">
        <v>255</v>
      </c>
      <c r="K180" s="307"/>
    </row>
    <row r="181" spans="2:11" s="1" customFormat="1" ht="15" customHeight="1">
      <c r="B181" s="284"/>
      <c r="C181" s="261" t="s">
        <v>123</v>
      </c>
      <c r="D181" s="261"/>
      <c r="E181" s="261"/>
      <c r="F181" s="282" t="s">
        <v>1350</v>
      </c>
      <c r="G181" s="261"/>
      <c r="H181" s="261" t="s">
        <v>1314</v>
      </c>
      <c r="I181" s="261" t="s">
        <v>1352</v>
      </c>
      <c r="J181" s="261">
        <v>10</v>
      </c>
      <c r="K181" s="307"/>
    </row>
    <row r="182" spans="2:11" s="1" customFormat="1" ht="15" customHeight="1">
      <c r="B182" s="284"/>
      <c r="C182" s="261" t="s">
        <v>124</v>
      </c>
      <c r="D182" s="261"/>
      <c r="E182" s="261"/>
      <c r="F182" s="282" t="s">
        <v>1350</v>
      </c>
      <c r="G182" s="261"/>
      <c r="H182" s="261" t="s">
        <v>1424</v>
      </c>
      <c r="I182" s="261" t="s">
        <v>1385</v>
      </c>
      <c r="J182" s="261"/>
      <c r="K182" s="307"/>
    </row>
    <row r="183" spans="2:11" s="1" customFormat="1" ht="15" customHeight="1">
      <c r="B183" s="284"/>
      <c r="C183" s="261" t="s">
        <v>1425</v>
      </c>
      <c r="D183" s="261"/>
      <c r="E183" s="261"/>
      <c r="F183" s="282" t="s">
        <v>1350</v>
      </c>
      <c r="G183" s="261"/>
      <c r="H183" s="261" t="s">
        <v>1426</v>
      </c>
      <c r="I183" s="261" t="s">
        <v>1385</v>
      </c>
      <c r="J183" s="261"/>
      <c r="K183" s="307"/>
    </row>
    <row r="184" spans="2:11" s="1" customFormat="1" ht="15" customHeight="1">
      <c r="B184" s="284"/>
      <c r="C184" s="261" t="s">
        <v>1414</v>
      </c>
      <c r="D184" s="261"/>
      <c r="E184" s="261"/>
      <c r="F184" s="282" t="s">
        <v>1350</v>
      </c>
      <c r="G184" s="261"/>
      <c r="H184" s="261" t="s">
        <v>1427</v>
      </c>
      <c r="I184" s="261" t="s">
        <v>1385</v>
      </c>
      <c r="J184" s="261"/>
      <c r="K184" s="307"/>
    </row>
    <row r="185" spans="2:11" s="1" customFormat="1" ht="15" customHeight="1">
      <c r="B185" s="284"/>
      <c r="C185" s="261" t="s">
        <v>126</v>
      </c>
      <c r="D185" s="261"/>
      <c r="E185" s="261"/>
      <c r="F185" s="282" t="s">
        <v>1356</v>
      </c>
      <c r="G185" s="261"/>
      <c r="H185" s="261" t="s">
        <v>1428</v>
      </c>
      <c r="I185" s="261" t="s">
        <v>1352</v>
      </c>
      <c r="J185" s="261">
        <v>50</v>
      </c>
      <c r="K185" s="307"/>
    </row>
    <row r="186" spans="2:11" s="1" customFormat="1" ht="15" customHeight="1">
      <c r="B186" s="284"/>
      <c r="C186" s="261" t="s">
        <v>1429</v>
      </c>
      <c r="D186" s="261"/>
      <c r="E186" s="261"/>
      <c r="F186" s="282" t="s">
        <v>1356</v>
      </c>
      <c r="G186" s="261"/>
      <c r="H186" s="261" t="s">
        <v>1430</v>
      </c>
      <c r="I186" s="261" t="s">
        <v>1431</v>
      </c>
      <c r="J186" s="261"/>
      <c r="K186" s="307"/>
    </row>
    <row r="187" spans="2:11" s="1" customFormat="1" ht="15" customHeight="1">
      <c r="B187" s="284"/>
      <c r="C187" s="261" t="s">
        <v>1432</v>
      </c>
      <c r="D187" s="261"/>
      <c r="E187" s="261"/>
      <c r="F187" s="282" t="s">
        <v>1356</v>
      </c>
      <c r="G187" s="261"/>
      <c r="H187" s="261" t="s">
        <v>1433</v>
      </c>
      <c r="I187" s="261" t="s">
        <v>1431</v>
      </c>
      <c r="J187" s="261"/>
      <c r="K187" s="307"/>
    </row>
    <row r="188" spans="2:11" s="1" customFormat="1" ht="15" customHeight="1">
      <c r="B188" s="284"/>
      <c r="C188" s="261" t="s">
        <v>1434</v>
      </c>
      <c r="D188" s="261"/>
      <c r="E188" s="261"/>
      <c r="F188" s="282" t="s">
        <v>1356</v>
      </c>
      <c r="G188" s="261"/>
      <c r="H188" s="261" t="s">
        <v>1435</v>
      </c>
      <c r="I188" s="261" t="s">
        <v>1431</v>
      </c>
      <c r="J188" s="261"/>
      <c r="K188" s="307"/>
    </row>
    <row r="189" spans="2:11" s="1" customFormat="1" ht="15" customHeight="1">
      <c r="B189" s="284"/>
      <c r="C189" s="320" t="s">
        <v>1436</v>
      </c>
      <c r="D189" s="261"/>
      <c r="E189" s="261"/>
      <c r="F189" s="282" t="s">
        <v>1356</v>
      </c>
      <c r="G189" s="261"/>
      <c r="H189" s="261" t="s">
        <v>1437</v>
      </c>
      <c r="I189" s="261" t="s">
        <v>1438</v>
      </c>
      <c r="J189" s="321" t="s">
        <v>1439</v>
      </c>
      <c r="K189" s="307"/>
    </row>
    <row r="190" spans="2:11" s="1" customFormat="1" ht="15" customHeight="1">
      <c r="B190" s="284"/>
      <c r="C190" s="320" t="s">
        <v>42</v>
      </c>
      <c r="D190" s="261"/>
      <c r="E190" s="261"/>
      <c r="F190" s="282" t="s">
        <v>1350</v>
      </c>
      <c r="G190" s="261"/>
      <c r="H190" s="258" t="s">
        <v>1440</v>
      </c>
      <c r="I190" s="261" t="s">
        <v>1441</v>
      </c>
      <c r="J190" s="261"/>
      <c r="K190" s="307"/>
    </row>
    <row r="191" spans="2:11" s="1" customFormat="1" ht="15" customHeight="1">
      <c r="B191" s="284"/>
      <c r="C191" s="320" t="s">
        <v>1442</v>
      </c>
      <c r="D191" s="261"/>
      <c r="E191" s="261"/>
      <c r="F191" s="282" t="s">
        <v>1350</v>
      </c>
      <c r="G191" s="261"/>
      <c r="H191" s="261" t="s">
        <v>1443</v>
      </c>
      <c r="I191" s="261" t="s">
        <v>1385</v>
      </c>
      <c r="J191" s="261"/>
      <c r="K191" s="307"/>
    </row>
    <row r="192" spans="2:11" s="1" customFormat="1" ht="15" customHeight="1">
      <c r="B192" s="284"/>
      <c r="C192" s="320" t="s">
        <v>1444</v>
      </c>
      <c r="D192" s="261"/>
      <c r="E192" s="261"/>
      <c r="F192" s="282" t="s">
        <v>1350</v>
      </c>
      <c r="G192" s="261"/>
      <c r="H192" s="261" t="s">
        <v>1445</v>
      </c>
      <c r="I192" s="261" t="s">
        <v>1385</v>
      </c>
      <c r="J192" s="261"/>
      <c r="K192" s="307"/>
    </row>
    <row r="193" spans="2:11" s="1" customFormat="1" ht="15" customHeight="1">
      <c r="B193" s="284"/>
      <c r="C193" s="320" t="s">
        <v>1446</v>
      </c>
      <c r="D193" s="261"/>
      <c r="E193" s="261"/>
      <c r="F193" s="282" t="s">
        <v>1356</v>
      </c>
      <c r="G193" s="261"/>
      <c r="H193" s="261" t="s">
        <v>1447</v>
      </c>
      <c r="I193" s="261" t="s">
        <v>1385</v>
      </c>
      <c r="J193" s="261"/>
      <c r="K193" s="307"/>
    </row>
    <row r="194" spans="2:11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pans="2:11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pans="2:11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pans="2:11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pans="2:11" s="1" customFormat="1" ht="12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pans="2:11" s="1" customFormat="1" ht="22.2">
      <c r="B199" s="253"/>
      <c r="C199" s="381" t="s">
        <v>1448</v>
      </c>
      <c r="D199" s="381"/>
      <c r="E199" s="381"/>
      <c r="F199" s="381"/>
      <c r="G199" s="381"/>
      <c r="H199" s="381"/>
      <c r="I199" s="381"/>
      <c r="J199" s="381"/>
      <c r="K199" s="254"/>
    </row>
    <row r="200" spans="2:11" s="1" customFormat="1" ht="25.5" customHeight="1">
      <c r="B200" s="253"/>
      <c r="C200" s="323" t="s">
        <v>1449</v>
      </c>
      <c r="D200" s="323"/>
      <c r="E200" s="323"/>
      <c r="F200" s="323" t="s">
        <v>1450</v>
      </c>
      <c r="G200" s="324"/>
      <c r="H200" s="382" t="s">
        <v>1451</v>
      </c>
      <c r="I200" s="382"/>
      <c r="J200" s="382"/>
      <c r="K200" s="254"/>
    </row>
    <row r="201" spans="2:1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pans="2:11" s="1" customFormat="1" ht="15" customHeight="1">
      <c r="B202" s="284"/>
      <c r="C202" s="261" t="s">
        <v>1441</v>
      </c>
      <c r="D202" s="261"/>
      <c r="E202" s="261"/>
      <c r="F202" s="282" t="s">
        <v>43</v>
      </c>
      <c r="G202" s="261"/>
      <c r="H202" s="383" t="s">
        <v>1452</v>
      </c>
      <c r="I202" s="383"/>
      <c r="J202" s="383"/>
      <c r="K202" s="307"/>
    </row>
    <row r="203" spans="2:11" s="1" customFormat="1" ht="15" customHeight="1">
      <c r="B203" s="284"/>
      <c r="C203" s="261"/>
      <c r="D203" s="261"/>
      <c r="E203" s="261"/>
      <c r="F203" s="282" t="s">
        <v>44</v>
      </c>
      <c r="G203" s="261"/>
      <c r="H203" s="383" t="s">
        <v>1453</v>
      </c>
      <c r="I203" s="383"/>
      <c r="J203" s="383"/>
      <c r="K203" s="307"/>
    </row>
    <row r="204" spans="2:11" s="1" customFormat="1" ht="15" customHeight="1">
      <c r="B204" s="284"/>
      <c r="C204" s="261"/>
      <c r="D204" s="261"/>
      <c r="E204" s="261"/>
      <c r="F204" s="282" t="s">
        <v>47</v>
      </c>
      <c r="G204" s="261"/>
      <c r="H204" s="383" t="s">
        <v>1454</v>
      </c>
      <c r="I204" s="383"/>
      <c r="J204" s="383"/>
      <c r="K204" s="307"/>
    </row>
    <row r="205" spans="2:11" s="1" customFormat="1" ht="15" customHeight="1">
      <c r="B205" s="284"/>
      <c r="C205" s="261"/>
      <c r="D205" s="261"/>
      <c r="E205" s="261"/>
      <c r="F205" s="282" t="s">
        <v>45</v>
      </c>
      <c r="G205" s="261"/>
      <c r="H205" s="383" t="s">
        <v>1455</v>
      </c>
      <c r="I205" s="383"/>
      <c r="J205" s="383"/>
      <c r="K205" s="307"/>
    </row>
    <row r="206" spans="2:11" s="1" customFormat="1" ht="15" customHeight="1">
      <c r="B206" s="284"/>
      <c r="C206" s="261"/>
      <c r="D206" s="261"/>
      <c r="E206" s="261"/>
      <c r="F206" s="282" t="s">
        <v>46</v>
      </c>
      <c r="G206" s="261"/>
      <c r="H206" s="383" t="s">
        <v>1456</v>
      </c>
      <c r="I206" s="383"/>
      <c r="J206" s="383"/>
      <c r="K206" s="307"/>
    </row>
    <row r="207" spans="2:11" s="1" customFormat="1" ht="15" customHeight="1">
      <c r="B207" s="284"/>
      <c r="C207" s="261"/>
      <c r="D207" s="261"/>
      <c r="E207" s="261"/>
      <c r="F207" s="282"/>
      <c r="G207" s="261"/>
      <c r="H207" s="261"/>
      <c r="I207" s="261"/>
      <c r="J207" s="261"/>
      <c r="K207" s="307"/>
    </row>
    <row r="208" spans="2:11" s="1" customFormat="1" ht="15" customHeight="1">
      <c r="B208" s="284"/>
      <c r="C208" s="261" t="s">
        <v>1397</v>
      </c>
      <c r="D208" s="261"/>
      <c r="E208" s="261"/>
      <c r="F208" s="282" t="s">
        <v>79</v>
      </c>
      <c r="G208" s="261"/>
      <c r="H208" s="383" t="s">
        <v>1457</v>
      </c>
      <c r="I208" s="383"/>
      <c r="J208" s="383"/>
      <c r="K208" s="307"/>
    </row>
    <row r="209" spans="2:11" s="1" customFormat="1" ht="15" customHeight="1">
      <c r="B209" s="284"/>
      <c r="C209" s="261"/>
      <c r="D209" s="261"/>
      <c r="E209" s="261"/>
      <c r="F209" s="282" t="s">
        <v>1292</v>
      </c>
      <c r="G209" s="261"/>
      <c r="H209" s="383" t="s">
        <v>1293</v>
      </c>
      <c r="I209" s="383"/>
      <c r="J209" s="383"/>
      <c r="K209" s="307"/>
    </row>
    <row r="210" spans="2:11" s="1" customFormat="1" ht="15" customHeight="1">
      <c r="B210" s="284"/>
      <c r="C210" s="261"/>
      <c r="D210" s="261"/>
      <c r="E210" s="261"/>
      <c r="F210" s="282" t="s">
        <v>1290</v>
      </c>
      <c r="G210" s="261"/>
      <c r="H210" s="383" t="s">
        <v>1458</v>
      </c>
      <c r="I210" s="383"/>
      <c r="J210" s="383"/>
      <c r="K210" s="307"/>
    </row>
    <row r="211" spans="2:11" s="1" customFormat="1" ht="15" customHeight="1">
      <c r="B211" s="325"/>
      <c r="C211" s="261"/>
      <c r="D211" s="261"/>
      <c r="E211" s="261"/>
      <c r="F211" s="282" t="s">
        <v>1294</v>
      </c>
      <c r="G211" s="320"/>
      <c r="H211" s="384" t="s">
        <v>1295</v>
      </c>
      <c r="I211" s="384"/>
      <c r="J211" s="384"/>
      <c r="K211" s="326"/>
    </row>
    <row r="212" spans="2:11" s="1" customFormat="1" ht="15" customHeight="1">
      <c r="B212" s="325"/>
      <c r="C212" s="261"/>
      <c r="D212" s="261"/>
      <c r="E212" s="261"/>
      <c r="F212" s="282" t="s">
        <v>1296</v>
      </c>
      <c r="G212" s="320"/>
      <c r="H212" s="384" t="s">
        <v>1459</v>
      </c>
      <c r="I212" s="384"/>
      <c r="J212" s="384"/>
      <c r="K212" s="326"/>
    </row>
    <row r="213" spans="2:11" s="1" customFormat="1" ht="15" customHeight="1">
      <c r="B213" s="325"/>
      <c r="C213" s="261"/>
      <c r="D213" s="261"/>
      <c r="E213" s="261"/>
      <c r="F213" s="282"/>
      <c r="G213" s="320"/>
      <c r="H213" s="311"/>
      <c r="I213" s="311"/>
      <c r="J213" s="311"/>
      <c r="K213" s="326"/>
    </row>
    <row r="214" spans="2:11" s="1" customFormat="1" ht="15" customHeight="1">
      <c r="B214" s="325"/>
      <c r="C214" s="261" t="s">
        <v>1421</v>
      </c>
      <c r="D214" s="261"/>
      <c r="E214" s="261"/>
      <c r="F214" s="282">
        <v>1</v>
      </c>
      <c r="G214" s="320"/>
      <c r="H214" s="384" t="s">
        <v>1460</v>
      </c>
      <c r="I214" s="384"/>
      <c r="J214" s="384"/>
      <c r="K214" s="326"/>
    </row>
    <row r="215" spans="2:11" s="1" customFormat="1" ht="15" customHeight="1">
      <c r="B215" s="325"/>
      <c r="C215" s="261"/>
      <c r="D215" s="261"/>
      <c r="E215" s="261"/>
      <c r="F215" s="282">
        <v>2</v>
      </c>
      <c r="G215" s="320"/>
      <c r="H215" s="384" t="s">
        <v>1461</v>
      </c>
      <c r="I215" s="384"/>
      <c r="J215" s="384"/>
      <c r="K215" s="326"/>
    </row>
    <row r="216" spans="2:11" s="1" customFormat="1" ht="15" customHeight="1">
      <c r="B216" s="325"/>
      <c r="C216" s="261"/>
      <c r="D216" s="261"/>
      <c r="E216" s="261"/>
      <c r="F216" s="282">
        <v>3</v>
      </c>
      <c r="G216" s="320"/>
      <c r="H216" s="384" t="s">
        <v>1462</v>
      </c>
      <c r="I216" s="384"/>
      <c r="J216" s="384"/>
      <c r="K216" s="326"/>
    </row>
    <row r="217" spans="2:11" s="1" customFormat="1" ht="15" customHeight="1">
      <c r="B217" s="325"/>
      <c r="C217" s="261"/>
      <c r="D217" s="261"/>
      <c r="E217" s="261"/>
      <c r="F217" s="282">
        <v>4</v>
      </c>
      <c r="G217" s="320"/>
      <c r="H217" s="384" t="s">
        <v>1463</v>
      </c>
      <c r="I217" s="384"/>
      <c r="J217" s="384"/>
      <c r="K217" s="326"/>
    </row>
    <row r="218" spans="2:11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Dílny, kabinet</vt:lpstr>
      <vt:lpstr>03 - Zdravotechnika</vt:lpstr>
      <vt:lpstr>04 - Vytápění</vt:lpstr>
      <vt:lpstr>05 - Silnoproud</vt:lpstr>
      <vt:lpstr>06 - Slaboproud</vt:lpstr>
      <vt:lpstr>07 - Vedlejší rozpočtové ...</vt:lpstr>
      <vt:lpstr>Pokyny pro vyplnění</vt:lpstr>
      <vt:lpstr>'01 - Dílny, kabinet'!Názvy_tisku</vt:lpstr>
      <vt:lpstr>'03 - Zdravotechnika'!Názvy_tisku</vt:lpstr>
      <vt:lpstr>'04 - Vytápění'!Názvy_tisku</vt:lpstr>
      <vt:lpstr>'05 - Silnoproud'!Názvy_tisku</vt:lpstr>
      <vt:lpstr>'06 - Slaboproud'!Názvy_tisku</vt:lpstr>
      <vt:lpstr>'07 - Vedlejší rozpočtové ...'!Názvy_tisku</vt:lpstr>
      <vt:lpstr>'Rekapitulace stavby'!Názvy_tisku</vt:lpstr>
      <vt:lpstr>'01 - Dílny, kabinet'!Oblast_tisku</vt:lpstr>
      <vt:lpstr>'03 - Zdravotechnika'!Oblast_tisku</vt:lpstr>
      <vt:lpstr>'04 - Vytápění'!Oblast_tisku</vt:lpstr>
      <vt:lpstr>'05 - Silnoproud'!Oblast_tisku</vt:lpstr>
      <vt:lpstr>'06 - Slaboproud'!Oblast_tisku</vt:lpstr>
      <vt:lpstr>'07 -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x-PC\x</dc:creator>
  <cp:lastModifiedBy>Zdeňka Michlová</cp:lastModifiedBy>
  <dcterms:created xsi:type="dcterms:W3CDTF">2023-04-05T09:39:47Z</dcterms:created>
  <dcterms:modified xsi:type="dcterms:W3CDTF">2023-05-23T14:01:43Z</dcterms:modified>
</cp:coreProperties>
</file>